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1570" windowHeight="8190" tabRatio="599" activeTab="0"/>
  </bookViews>
  <sheets>
    <sheet name="МС" sheetId="1" r:id="rId1"/>
  </sheets>
  <definedNames>
    <definedName name="_xlnm.Print_Titles" localSheetId="0">'МС'!$14:$17</definedName>
    <definedName name="_xlnm.Print_Area" localSheetId="0">'МС'!$A$1:$T$175</definedName>
  </definedNames>
  <calcPr fullCalcOnLoad="1"/>
</workbook>
</file>

<file path=xl/sharedStrings.xml><?xml version="1.0" encoding="utf-8"?>
<sst xmlns="http://schemas.openxmlformats.org/spreadsheetml/2006/main" count="265" uniqueCount="241">
  <si>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</si>
  <si>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</si>
  <si>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</si>
  <si>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</si>
  <si>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</si>
  <si>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</si>
  <si>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</si>
  <si>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</si>
  <si>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</si>
  <si>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</si>
  <si>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</si>
  <si>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</si>
  <si>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</si>
  <si>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</si>
  <si>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</si>
  <si>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</si>
  <si>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</si>
  <si>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</si>
  <si>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</si>
  <si>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</si>
  <si>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</si>
  <si>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</si>
  <si>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</si>
  <si>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</si>
  <si>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</si>
  <si>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</si>
  <si>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</si>
  <si>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человек</t>
  </si>
  <si>
    <t>рублей</t>
  </si>
  <si>
    <t>с. Пестравка, ул. 50 лет Октября, д. 123</t>
  </si>
  <si>
    <t xml:space="preserve">ед. </t>
  </si>
  <si>
    <t>г. Новокуйбышевск, ул.  Горького, д.  11</t>
  </si>
  <si>
    <t>г. Новокуйбышевск, ул. Горького, д.  7а</t>
  </si>
  <si>
    <t>г. Новокуйбышевск, ул.  Ст. Разина, д.  25</t>
  </si>
  <si>
    <t>Итого по  городскому округу Новокуйбышевск</t>
  </si>
  <si>
    <t>г. Новокуйбышевск, ул. Горького, д.  7б</t>
  </si>
  <si>
    <t>г. Новокуйбышевск, ул. Дзержинского, д.  22а</t>
  </si>
  <si>
    <t>г. Новокуйбышевск, ул. Дзержинского, д.  24а</t>
  </si>
  <si>
    <t>Итого по городскому поселению Новосемейкино муниципального района Красноярский</t>
  </si>
  <si>
    <t>Итого по городскому округу Октябрьск</t>
  </si>
  <si>
    <t>п. Новосемейкино, ул. Ново-Садовая, д.  10</t>
  </si>
  <si>
    <t>Итого по городскому округу  Отрадный</t>
  </si>
  <si>
    <t>Итого по городскому округу  Похвистнево</t>
  </si>
  <si>
    <t>Итого по муниципальному району Пестравский</t>
  </si>
  <si>
    <t>Итого по муниципальному району Похвистневский</t>
  </si>
  <si>
    <t>с. Северный Ключ, ул.  Мира, д. 25</t>
  </si>
  <si>
    <t>с. Северный Ключ, ул.  Мира, д. 27</t>
  </si>
  <si>
    <t>с. Северный Ключ, ул.  Мира, д. 29</t>
  </si>
  <si>
    <t>с. Северный Ключ, ул.  Мира, д. 31</t>
  </si>
  <si>
    <t>с. Северный Ключ, ул.  Мира, д. 33</t>
  </si>
  <si>
    <t>Число жителей, планируемых к переселению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</si>
  <si>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</si>
  <si>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</si>
  <si>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</si>
  <si>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</si>
  <si>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</si>
  <si>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</si>
  <si>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</si>
  <si>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</si>
  <si>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</si>
  <si>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</si>
  <si>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</si>
  <si>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</si>
  <si>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</si>
  <si>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</si>
  <si>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</si>
  <si>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</si>
  <si>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</si>
  <si>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</si>
  <si>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</si>
  <si>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</si>
  <si>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</si>
  <si>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</si>
  <si>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</si>
  <si>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</si>
  <si>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</si>
  <si>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</si>
  <si>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</si>
  <si>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</si>
  <si>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</si>
  <si>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</si>
  <si>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</si>
  <si>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</si>
  <si>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</si>
  <si>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</si>
  <si>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</si>
  <si>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</si>
  <si>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</si>
  <si>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</si>
  <si>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</si>
  <si>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</si>
  <si>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</si>
  <si>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г. Октябрьск, переулок Водный, д.  1</t>
  </si>
  <si>
    <t>г. Октябрьск, ул.  Плодовая, д.  3</t>
  </si>
  <si>
    <t>г. Октябрьск, ул.  Скальная, д.  14</t>
  </si>
  <si>
    <t>г. Отрадный, ул. Ленина, д.  60А</t>
  </si>
  <si>
    <t>г. Отрадный, ул. Ленина, д.  60Б</t>
  </si>
  <si>
    <t>г. Отрадный, ул.  Ленина, д.  44</t>
  </si>
  <si>
    <t>г. Отрадный, ул.  Нефтяников, д.  44</t>
  </si>
  <si>
    <t>г. Отрадный, ул.  Нефтяников, д.  42</t>
  </si>
  <si>
    <t>г. Отрадный, ул. Буровиков, д.  33</t>
  </si>
  <si>
    <t>г. Отрадный, ул. Зои Космодемьянской, д.  3</t>
  </si>
  <si>
    <t>г. Похвистнево, ул.  Вокзальная, д. 2</t>
  </si>
  <si>
    <t>г. Похвистнево, ул.  Вокзальная, д. 3</t>
  </si>
  <si>
    <t>г. Похвистнево, ул.  Вокзальная, д. 21</t>
  </si>
  <si>
    <t>г. Похвистнево, ул.  Рабочая, д. 75</t>
  </si>
  <si>
    <t>г. Похвистнево, ул. Ново-Полевая, д. 85</t>
  </si>
  <si>
    <t>г. Похвистнево, ул. Ново-Полевая, д. 85в</t>
  </si>
  <si>
    <t>г. Похвистнево, ул. Ново-Полевая, д. 91д</t>
  </si>
  <si>
    <t>г. Похвистнево, ул.  Первомайская, д. 94</t>
  </si>
  <si>
    <t>г. Похвистнево, ул.  Свирская, д. 10</t>
  </si>
  <si>
    <t>г. Похвистнево, ул.  Вокзальная, д. 5</t>
  </si>
  <si>
    <t>г. Похвистнево, ул.  Вокзальная, д. 4</t>
  </si>
  <si>
    <t>г. Похвистнево, ул.  Вокзальная, д. 15</t>
  </si>
  <si>
    <t>п. Лозовой, ул. Центральная, д. 3</t>
  </si>
  <si>
    <t>п. Овсянка, ул. Садовая, д. 5</t>
  </si>
  <si>
    <t>п. Крюково, ул.  Хлеборобов, д. 23</t>
  </si>
  <si>
    <t>п. Крюково, ул. Хлеборобов, д.  2</t>
  </si>
  <si>
    <t>п. Лозовой, ул. Центральная, д. 28</t>
  </si>
  <si>
    <t>п. Лозовой, ул. Центральная, д. 6</t>
  </si>
  <si>
    <t>п. Лозовой, ул. Центральная, д. 1</t>
  </si>
  <si>
    <t>п. Лозовой, ул. Центральная, д. 12</t>
  </si>
  <si>
    <t>п. Лозовой, ул. Центральная, д. 26</t>
  </si>
  <si>
    <t>Адрес МКД</t>
  </si>
  <si>
    <t>г. Октябрьск, ул.  Заводская, д.  2</t>
  </si>
  <si>
    <t>г. Октябрьск, ул.  Заводская, д.  1</t>
  </si>
  <si>
    <t>г. Октябрьск, ул.  Плодовая, д.  9</t>
  </si>
  <si>
    <t>г. Октябрьск, ул.  Водников, д.  44</t>
  </si>
  <si>
    <t>г. Октябрьск, ул.  Набережная, д.  19</t>
  </si>
  <si>
    <t>№ п/п</t>
  </si>
  <si>
    <t>г. Похвистнево, ул. Ново-Полевая, д. 38</t>
  </si>
  <si>
    <t>г. Отрадный, 1-й Школьный проезд, д.  20</t>
  </si>
  <si>
    <t>г. Отрадный, 2-й Школьный проезд, д.  23</t>
  </si>
  <si>
    <t>Итого по городскому поселению Петра Дубрава муниципального района Волжский</t>
  </si>
  <si>
    <t>п.г.т. Петра Дубрава, ул. Коммунаров, д. 9</t>
  </si>
  <si>
    <t>п.г.т. Петра Дубрава, ул. Коммунаров, д. 13</t>
  </si>
  <si>
    <t>п.г.т. Петра Дубрава, пер. Восточный, д. 8</t>
  </si>
  <si>
    <t>п.г.т. Петра Дубрава, ул. Коммунаров, д. 7</t>
  </si>
  <si>
    <t>п.г.т. Петра Дубрава, пер. Восточный, д. 6</t>
  </si>
  <si>
    <t>г. Октябрьск, ул. Декабристов, д. 12</t>
  </si>
  <si>
    <t xml:space="preserve">План мероприятий по переселению граждан из аварийного жилищного фонда, признанного таковым до 1 января 2017 года  </t>
  </si>
  <si>
    <t xml:space="preserve">Источники финансирования программы </t>
  </si>
  <si>
    <t xml:space="preserve">Справочно: Расчетная сумма экономии бюджетных средств </t>
  </si>
  <si>
    <t>за счет переселения граждан по договору о развитии застроенной территории</t>
  </si>
  <si>
    <t xml:space="preserve">за счет переселения граждан в свободный муниципальный фонд </t>
  </si>
  <si>
    <t>руб.</t>
  </si>
  <si>
    <t xml:space="preserve">Справочно: Возмещение части стоимости жилых помещений </t>
  </si>
  <si>
    <t>за счет средств собственников</t>
  </si>
  <si>
    <t>за счет средств иных лиц (инвестора по договору о развитии засроенной территории)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</si>
  <si>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</si>
  <si>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</si>
  <si>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 xml:space="preserve">Итого по муниципальному району Кинельский </t>
  </si>
  <si>
    <t xml:space="preserve">Итого по муниципальному району Волжский </t>
  </si>
  <si>
    <t xml:space="preserve">Итого по городскому округу Самара </t>
  </si>
  <si>
    <t xml:space="preserve">Итого по городскому округу Чапаевск </t>
  </si>
  <si>
    <t xml:space="preserve">Итого по городскому округу Кинель </t>
  </si>
  <si>
    <t xml:space="preserve">Итого по городскому округу Похвистнево </t>
  </si>
  <si>
    <t>Итого по этапу 2022 года с финансовой поддержкой Фонда</t>
  </si>
  <si>
    <t>Итого по городскому округу Сызрань</t>
  </si>
  <si>
    <t xml:space="preserve">Итого по городскому округу Отрадный </t>
  </si>
  <si>
    <t xml:space="preserve">Итого по муниципальному району Безенчукский </t>
  </si>
  <si>
    <t xml:space="preserve">Итого по муниципальному району Кинель-Черкасский </t>
  </si>
  <si>
    <t xml:space="preserve">Итого по муниципальному району Большеглушицкий </t>
  </si>
  <si>
    <t>г. Кинель, пгт. Алексеевка, ул. Северная, д. 1</t>
  </si>
  <si>
    <t>г. Кинель, пгт. Алексеевка, ул. Северная, д. 3</t>
  </si>
  <si>
    <t>г. Кинель, пгт. Алексеевка, ул. Куйбышева, д. 28</t>
  </si>
  <si>
    <t>г. Кинель, пгт. Алексеевка, ул. Ульяновская, д. 1</t>
  </si>
  <si>
    <t>г. Кинель, пгт. Усть-Кинельский, ул. Селекционная, д. 1</t>
  </si>
  <si>
    <t>г. Кинель, пгт. Усть-Кинельский, ул. Шоссейная, д. 99</t>
  </si>
  <si>
    <t>г. Кинель, ул. Ж.д. Советская, д. 61А</t>
  </si>
  <si>
    <t>г. Кинель, ул. Пушкина, д. 30</t>
  </si>
  <si>
    <t>г. Кинель, ул. Ж.д. Советская, д. 1</t>
  </si>
  <si>
    <t>г. Кинель, ул. Ж.д. Советская, д. 2</t>
  </si>
  <si>
    <t>г. Кинель, пгт. Алексеевка, ул. Ульяновская, д. 3</t>
  </si>
  <si>
    <t>г. Кинель, пгт. Алексеевка, ул. Ульяновская, д. 6</t>
  </si>
  <si>
    <t>г. Кинель, пгт. Алексеевка, ул. Ульяновская, д. 7</t>
  </si>
  <si>
    <t>г. Кинель, пгт. Алексеевка, ул. Ульяновская, д. 8</t>
  </si>
  <si>
    <t>г. Кинель, пгт. Алексеевка, ул. Ульяновская, д. 9</t>
  </si>
  <si>
    <t>г. Кинель, пгт. Алексеевка, ул. Ульяновская, д. 10</t>
  </si>
  <si>
    <t>г. Кинель, пгт. Алексеевка, ул. Ульяновская, д. 5</t>
  </si>
  <si>
    <t>г. Кинель, пгт. Усть-Кинельский, ул. Спортивная, д. 4</t>
  </si>
  <si>
    <t>г. Кинель, ул. Ж.д. Советская, д. 5</t>
  </si>
  <si>
    <t>г. Кинель, ул. Ж.д. Советская, д. 6</t>
  </si>
  <si>
    <t>г. Кинель, ул. Ж.д. Советская, д. 24</t>
  </si>
  <si>
    <t>г. Кинель, ул. Ж.д. Советская, д. 27</t>
  </si>
  <si>
    <t>г. Кинель, пгт. Усть-Кинельский, ул. Больничная, д. 4</t>
  </si>
  <si>
    <t>г. Кинель, пгт. Усть-Кинельский, ул. Селекционная, д. 3</t>
  </si>
  <si>
    <t>г. Кинель, пгт. Усть-Кинельский, ул. Спортивная, д. 1</t>
  </si>
  <si>
    <t>г. Кинель, пгт. Усть-Кинельский, ул. Спортивная, д. 2</t>
  </si>
  <si>
    <t>г. Кинель, пгт. Усть-Кинельский, ул. Спортивная, д. 3</t>
  </si>
  <si>
    <t>г. Кинель, пгт. Усть-Кинельский, ул. Транспортная, д. 6</t>
  </si>
  <si>
    <t>г. Кинель, пгт. Усть-Кинельский, ул. Транспортная, д. 7</t>
  </si>
  <si>
    <t>г. Кинель, ул. Украинская, д. 26</t>
  </si>
  <si>
    <t>г. Кинель, ул. Украинская, д. 28</t>
  </si>
  <si>
    <t>Всего по городскому округу Кинель за 2019 - 2024 годы с финансовой поддержкой Фонда</t>
  </si>
  <si>
    <t>Вего  по городскому округу Кинель за 2019 - 2024 годы</t>
  </si>
  <si>
    <t>Итого по городскому округу Кинель за 2019 год</t>
  </si>
  <si>
    <t>Итого по городскому округу Кинель за 2020 год</t>
  </si>
  <si>
    <t>Итого  по городскому округу Кинель за 2021 год</t>
  </si>
  <si>
    <t>Итого  по городскому округу Кинель за 2022 год</t>
  </si>
  <si>
    <t>».</t>
  </si>
  <si>
    <t>г. Кинель, ул. Ж.д. Советская, д. 3</t>
  </si>
  <si>
    <t>г. Кинель, ул. Ж.д. Советская, д. 4</t>
  </si>
  <si>
    <t>г. Кинель, ул. Ж.д. Советская, д. 26</t>
  </si>
  <si>
    <t>г. Кинель, пгт. Усть-Кинельский, ул. Луначарского, д. 9</t>
  </si>
  <si>
    <t>г. Кинель, пгт. Усть-Кинельский, ул.Луначарского, д. 11</t>
  </si>
  <si>
    <t>г. Кинель, ул. Ж.д. Советская, д. 19</t>
  </si>
  <si>
    <t>г. Кинель, ул. Ж.д. Советская, д. 25</t>
  </si>
  <si>
    <t>г. Кинель, ул. Ж.д. Советская, д. 33</t>
  </si>
  <si>
    <t>г. Кинель, ул. Ж.д. Советская, д. 36</t>
  </si>
  <si>
    <t>г. Кинель, ул. Ж.д. Советская, д. 37</t>
  </si>
  <si>
    <t>г. Кинель, ул. Ж.д. Советская, д. 45</t>
  </si>
  <si>
    <t>г. Кинель, ул. Ж.д. Советская, д. 101</t>
  </si>
  <si>
    <t>г. Кинель, ул. Машинистов, 22</t>
  </si>
  <si>
    <t>г. Кинель, ул. Советская, д. 34</t>
  </si>
  <si>
    <t>г. Кинель, ул. Ж.д. Советская, д. 61</t>
  </si>
  <si>
    <t>г. Кинель, ул. Ж.д. Советская, д. 66</t>
  </si>
  <si>
    <t>г. Кинель, ул. Ж.д. Советская, д. 67</t>
  </si>
  <si>
    <t>г. Кинель, ул. Ж.д. Советская, д. 68</t>
  </si>
  <si>
    <t>г. Кинель, ул. Ж.д. Советская, д. 70</t>
  </si>
  <si>
    <t>г. Кинель, ул. Ж.д. Советская, д. 72</t>
  </si>
  <si>
    <t>г. Кинель, ул. Ж.д. Советская, д. 79</t>
  </si>
  <si>
    <t>г. Кинель, ул. 1135 км, д. 1</t>
  </si>
  <si>
    <t>г. Кинель, ул. 1140 км, д. 1</t>
  </si>
  <si>
    <t>г. Кинель, ул. 1140 км, д. 2</t>
  </si>
  <si>
    <t>г. Кинель, ул. 1140 км, д. 3</t>
  </si>
  <si>
    <t>г. Кинель, ул. Ж.д. Советская, д. 102</t>
  </si>
  <si>
    <t>г. Кинель, пер. Кинельский, д. 6</t>
  </si>
  <si>
    <t>г. Кинель, ул. Октябрьская, д. 45</t>
  </si>
  <si>
    <t>г. Кинель, ул. Октябрьская, д. 54</t>
  </si>
  <si>
    <t>г. Кинель, ул. Южная, д. 60</t>
  </si>
  <si>
    <t>Итого по I этапу (2019 год) с финансовой поддержкой Фонда</t>
  </si>
  <si>
    <t>Итого по II этапу (2020 год) с финансовой поддержкой Фонда</t>
  </si>
  <si>
    <t>Итогопо III этапу (2021 год) с финансовой поддержкой Фонда</t>
  </si>
  <si>
    <t>Итого по IV этапу (2022 год) с финансовой поддержкой Фонда</t>
  </si>
  <si>
    <t>Итого по V этапу (2023 год) с финансовой поддержкой Фонда</t>
  </si>
  <si>
    <t>Итого по городскому округу Кинель за 2024 год</t>
  </si>
  <si>
    <t xml:space="preserve"> «Приложение 6
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</t>
  </si>
  <si>
    <t>Итого по VI  (2024 год) с финансовой поддержкой Фонда</t>
  </si>
  <si>
    <t>Итого  по городскому округу Кинель за 2023 год</t>
  </si>
  <si>
    <t xml:space="preserve">Приложение 4
к постановлению администрации городского округа Кинель
Самарской области
от 20.01.2021 № 81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</si>
</sst>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/m;@"/>
    <numFmt numFmtId="183" formatCode="General\ d/"/>
    <numFmt numFmtId="184" formatCode="[$-FC19]d\ mmmm\ yyyy\ &quot;г.&quot;"/>
    <numFmt numFmtId="185" formatCode="0.0"/>
    <numFmt numFmtId="186" formatCode="###\ ###\ ###\ ##0"/>
    <numFmt numFmtId="187" formatCode="#,##0.0000"/>
    <numFmt numFmtId="188" formatCode="#,##0.00000"/>
    <numFmt numFmtId="189" formatCode="#,##0.000"/>
    <numFmt numFmtId="190" formatCode="0.000"/>
    <numFmt numFmtId="191" formatCode="0.0000"/>
    <numFmt numFmtId="192" formatCode="#,###.00"/>
    <numFmt numFmtId="193" formatCode="#,##0\ _р_."/>
    <numFmt numFmtId="194" formatCode="000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₽"/>
    <numFmt numFmtId="201" formatCode="mmm/yyyy"/>
    <numFmt numFmtId="202" formatCode="#,##0.00\ &quot;₽&quot;"/>
    <numFmt numFmtId="203" formatCode="#,##0.000000"/>
    <numFmt numFmtId="204" formatCode="#,##0.0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Times New Roman"/>
      <family val="1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3" fillId="34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/>
    </xf>
    <xf numFmtId="1" fontId="6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 horizontal="center" vertical="center" wrapText="1"/>
    </xf>
    <xf numFmtId="0" fontId="14" fillId="34" borderId="0" xfId="0" applyNumberFormat="1" applyFont="1" applyFill="1" applyAlignment="1">
      <alignment horizontal="center" vertical="center" wrapText="1"/>
    </xf>
    <xf numFmtId="0" fontId="13" fillId="34" borderId="0" xfId="0" applyNumberFormat="1" applyFont="1" applyFill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center"/>
    </xf>
    <xf numFmtId="0" fontId="63" fillId="34" borderId="0" xfId="0" applyFont="1" applyFill="1" applyAlignment="1">
      <alignment horizontal="center" vertical="center" wrapText="1"/>
    </xf>
    <xf numFmtId="4" fontId="64" fillId="34" borderId="0" xfId="0" applyNumberFormat="1" applyFont="1" applyFill="1" applyAlignment="1">
      <alignment horizontal="center" vertical="center" wrapText="1"/>
    </xf>
    <xf numFmtId="4" fontId="64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21" fillId="34" borderId="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wrapText="1"/>
    </xf>
    <xf numFmtId="3" fontId="21" fillId="34" borderId="0" xfId="0" applyNumberFormat="1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 wrapText="1"/>
    </xf>
    <xf numFmtId="0" fontId="22" fillId="34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3" fontId="22" fillId="34" borderId="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top" wrapText="1"/>
    </xf>
    <xf numFmtId="4" fontId="24" fillId="34" borderId="0" xfId="0" applyNumberFormat="1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 wrapText="1"/>
    </xf>
    <xf numFmtId="4" fontId="25" fillId="34" borderId="0" xfId="0" applyNumberFormat="1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 shrinkToFit="1"/>
    </xf>
    <xf numFmtId="4" fontId="22" fillId="34" borderId="0" xfId="0" applyNumberFormat="1" applyFont="1" applyFill="1" applyBorder="1" applyAlignment="1">
      <alignment horizontal="center" vertical="center" wrapText="1" shrinkToFit="1"/>
    </xf>
    <xf numFmtId="3" fontId="22" fillId="34" borderId="0" xfId="0" applyNumberFormat="1" applyFont="1" applyFill="1" applyBorder="1" applyAlignment="1" quotePrefix="1">
      <alignment horizontal="center" vertical="center" wrapText="1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vertical="top" wrapText="1"/>
    </xf>
    <xf numFmtId="0" fontId="27" fillId="34" borderId="0" xfId="0" applyFont="1" applyFill="1" applyBorder="1" applyAlignment="1">
      <alignment horizontal="left" vertical="top" wrapText="1" shrinkToFit="1"/>
    </xf>
    <xf numFmtId="0" fontId="27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horizontal="left" vertical="top" shrinkToFi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top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 horizontal="left" vertical="top"/>
    </xf>
    <xf numFmtId="49" fontId="19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 quotePrefix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quotePrefix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 shrinkToFit="1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7" fontId="7" fillId="34" borderId="0" xfId="0" applyNumberFormat="1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 wrapText="1"/>
    </xf>
    <xf numFmtId="187" fontId="6" fillId="34" borderId="0" xfId="0" applyNumberFormat="1" applyFont="1" applyFill="1" applyBorder="1" applyAlignment="1">
      <alignment horizontal="center" vertical="center" wrapText="1"/>
    </xf>
    <xf numFmtId="187" fontId="6" fillId="34" borderId="0" xfId="0" applyNumberFormat="1" applyFont="1" applyFill="1" applyAlignment="1">
      <alignment horizontal="center" vertical="center" wrapText="1"/>
    </xf>
    <xf numFmtId="203" fontId="21" fillId="0" borderId="0" xfId="0" applyNumberFormat="1" applyFont="1" applyFill="1" applyBorder="1" applyAlignment="1">
      <alignment horizontal="center" vertical="center" wrapText="1"/>
    </xf>
    <xf numFmtId="203" fontId="22" fillId="0" borderId="0" xfId="0" applyNumberFormat="1" applyFont="1" applyFill="1" applyBorder="1" applyAlignment="1">
      <alignment horizontal="center" vertical="center" wrapText="1"/>
    </xf>
    <xf numFmtId="203" fontId="21" fillId="0" borderId="0" xfId="0" applyNumberFormat="1" applyFont="1" applyFill="1" applyBorder="1" applyAlignment="1">
      <alignment horizontal="center" vertical="top" wrapText="1"/>
    </xf>
    <xf numFmtId="203" fontId="24" fillId="0" borderId="0" xfId="0" applyNumberFormat="1" applyFont="1" applyFill="1" applyBorder="1" applyAlignment="1">
      <alignment horizontal="center" vertical="top" wrapText="1"/>
    </xf>
    <xf numFmtId="203" fontId="25" fillId="0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left"/>
    </xf>
    <xf numFmtId="4" fontId="16" fillId="34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6"/>
  <sheetViews>
    <sheetView tabSelected="1" zoomScale="50" zoomScaleNormal="50" workbookViewId="0" topLeftCell="A1">
      <selection activeCell="N1" sqref="N1:T1"/>
    </sheetView>
  </sheetViews>
  <sheetFormatPr defaultColWidth="9.00390625" defaultRowHeight="12.75"/>
  <cols>
    <col min="1" max="1" width="7.375" style="2" customWidth="1"/>
    <col min="2" max="2" width="112.00390625" style="15" customWidth="1"/>
    <col min="3" max="3" width="17.125" style="19" customWidth="1"/>
    <col min="4" max="5" width="14.25390625" style="71" customWidth="1"/>
    <col min="6" max="6" width="14.75390625" style="71" customWidth="1"/>
    <col min="7" max="7" width="20.125" style="72" customWidth="1"/>
    <col min="8" max="8" width="22.00390625" style="4" customWidth="1"/>
    <col min="9" max="9" width="18.25390625" style="4" customWidth="1"/>
    <col min="10" max="10" width="30.375" style="72" customWidth="1"/>
    <col min="11" max="11" width="31.875" style="72" customWidth="1"/>
    <col min="12" max="12" width="31.125" style="72" customWidth="1"/>
    <col min="13" max="13" width="27.875" style="72" customWidth="1"/>
    <col min="14" max="14" width="13.75390625" style="4" customWidth="1"/>
    <col min="15" max="15" width="23.25390625" style="4" customWidth="1"/>
    <col min="16" max="16" width="17.75390625" style="3" customWidth="1"/>
    <col min="17" max="17" width="11.25390625" style="3" customWidth="1"/>
    <col min="18" max="18" width="12.00390625" style="3" customWidth="1"/>
    <col min="19" max="19" width="22.875" style="8" customWidth="1"/>
    <col min="20" max="20" width="9.125" style="6" customWidth="1"/>
  </cols>
  <sheetData>
    <row r="1" spans="3:20" ht="121.5" customHeight="1">
      <c r="C1" s="71"/>
      <c r="N1" s="133" t="s">
        <v>240</v>
      </c>
      <c r="O1" s="133"/>
      <c r="P1" s="133"/>
      <c r="Q1" s="133"/>
      <c r="R1" s="133"/>
      <c r="S1" s="133"/>
      <c r="T1" s="133"/>
    </row>
    <row r="2" spans="1:20" ht="12.75" customHeight="1">
      <c r="A2" s="20"/>
      <c r="B2" s="68"/>
      <c r="C2" s="69"/>
      <c r="D2" s="91"/>
      <c r="E2" s="91"/>
      <c r="F2" s="91"/>
      <c r="G2" s="91"/>
      <c r="H2" s="69"/>
      <c r="I2" s="69"/>
      <c r="J2" s="91"/>
      <c r="K2" s="91"/>
      <c r="L2" s="91"/>
      <c r="M2" s="91"/>
      <c r="N2" s="126" t="s">
        <v>237</v>
      </c>
      <c r="O2" s="126"/>
      <c r="P2" s="126"/>
      <c r="Q2" s="126"/>
      <c r="R2" s="126"/>
      <c r="S2" s="126"/>
      <c r="T2" s="126"/>
    </row>
    <row r="3" spans="1:20" ht="15.75" customHeight="1">
      <c r="A3" s="20"/>
      <c r="B3" s="69"/>
      <c r="C3" s="69"/>
      <c r="D3" s="91"/>
      <c r="E3" s="91"/>
      <c r="F3" s="91"/>
      <c r="G3" s="91"/>
      <c r="H3" s="69"/>
      <c r="I3" s="69"/>
      <c r="J3" s="91"/>
      <c r="K3" s="91"/>
      <c r="L3" s="91"/>
      <c r="M3" s="91"/>
      <c r="N3" s="126"/>
      <c r="O3" s="126"/>
      <c r="P3" s="126"/>
      <c r="Q3" s="126"/>
      <c r="R3" s="126"/>
      <c r="S3" s="126"/>
      <c r="T3" s="126"/>
    </row>
    <row r="4" spans="1:20" ht="12.75" customHeight="1">
      <c r="A4" s="20"/>
      <c r="B4" s="69"/>
      <c r="C4" s="69"/>
      <c r="D4" s="91"/>
      <c r="E4" s="91"/>
      <c r="F4" s="91"/>
      <c r="G4" s="91"/>
      <c r="H4" s="69"/>
      <c r="I4" s="69"/>
      <c r="J4" s="91"/>
      <c r="K4" s="91"/>
      <c r="L4" s="91"/>
      <c r="M4" s="91"/>
      <c r="N4" s="126"/>
      <c r="O4" s="126"/>
      <c r="P4" s="126"/>
      <c r="Q4" s="126"/>
      <c r="R4" s="126"/>
      <c r="S4" s="126"/>
      <c r="T4" s="126"/>
    </row>
    <row r="5" spans="1:20" ht="12.75" customHeight="1">
      <c r="A5" s="20"/>
      <c r="B5" s="69"/>
      <c r="C5" s="69"/>
      <c r="D5" s="91"/>
      <c r="E5" s="91"/>
      <c r="F5" s="91"/>
      <c r="G5" s="91"/>
      <c r="H5" s="69"/>
      <c r="I5" s="69"/>
      <c r="J5" s="91"/>
      <c r="K5" s="91"/>
      <c r="L5" s="91"/>
      <c r="M5" s="91"/>
      <c r="N5" s="126"/>
      <c r="O5" s="126"/>
      <c r="P5" s="126"/>
      <c r="Q5" s="126"/>
      <c r="R5" s="126"/>
      <c r="S5" s="126"/>
      <c r="T5" s="126"/>
    </row>
    <row r="6" spans="1:20" ht="12.75" customHeight="1">
      <c r="A6" s="20"/>
      <c r="B6" s="69"/>
      <c r="C6" s="69"/>
      <c r="D6" s="91"/>
      <c r="E6" s="91"/>
      <c r="F6" s="91"/>
      <c r="G6" s="91"/>
      <c r="H6" s="69"/>
      <c r="I6" s="69"/>
      <c r="J6" s="91"/>
      <c r="K6" s="91"/>
      <c r="L6" s="91"/>
      <c r="M6" s="91"/>
      <c r="N6" s="126"/>
      <c r="O6" s="126"/>
      <c r="P6" s="126"/>
      <c r="Q6" s="126"/>
      <c r="R6" s="126"/>
      <c r="S6" s="126"/>
      <c r="T6" s="126"/>
    </row>
    <row r="7" spans="1:20" ht="12.75" customHeight="1">
      <c r="A7" s="20"/>
      <c r="B7" s="69"/>
      <c r="C7" s="69"/>
      <c r="D7" s="91"/>
      <c r="E7" s="91"/>
      <c r="F7" s="91"/>
      <c r="G7" s="91"/>
      <c r="H7" s="69"/>
      <c r="I7" s="69"/>
      <c r="J7" s="91"/>
      <c r="K7" s="91"/>
      <c r="L7" s="91"/>
      <c r="M7" s="91"/>
      <c r="N7" s="126"/>
      <c r="O7" s="126"/>
      <c r="P7" s="126"/>
      <c r="Q7" s="126"/>
      <c r="R7" s="126"/>
      <c r="S7" s="126"/>
      <c r="T7" s="126"/>
    </row>
    <row r="8" spans="1:20" ht="12.75" customHeight="1">
      <c r="A8" s="20"/>
      <c r="B8" s="69"/>
      <c r="C8" s="69"/>
      <c r="D8" s="91"/>
      <c r="E8" s="91"/>
      <c r="F8" s="91"/>
      <c r="G8" s="91"/>
      <c r="H8" s="69"/>
      <c r="I8" s="69"/>
      <c r="J8" s="91"/>
      <c r="K8" s="91"/>
      <c r="L8" s="91"/>
      <c r="M8" s="91"/>
      <c r="N8" s="126"/>
      <c r="O8" s="126"/>
      <c r="P8" s="126"/>
      <c r="Q8" s="126"/>
      <c r="R8" s="126"/>
      <c r="S8" s="126"/>
      <c r="T8" s="126"/>
    </row>
    <row r="9" spans="1:20" ht="12.75" customHeight="1">
      <c r="A9" s="20"/>
      <c r="B9" s="69"/>
      <c r="C9" s="69"/>
      <c r="D9" s="91"/>
      <c r="E9" s="91"/>
      <c r="F9" s="91"/>
      <c r="G9" s="91"/>
      <c r="H9" s="69"/>
      <c r="I9" s="69"/>
      <c r="J9" s="91"/>
      <c r="K9" s="91"/>
      <c r="L9" s="91"/>
      <c r="M9" s="91"/>
      <c r="N9" s="126"/>
      <c r="O9" s="126"/>
      <c r="P9" s="126"/>
      <c r="Q9" s="126"/>
      <c r="R9" s="126"/>
      <c r="S9" s="126"/>
      <c r="T9" s="126"/>
    </row>
    <row r="10" spans="1:20" ht="48" customHeight="1">
      <c r="A10" s="21"/>
      <c r="B10" s="69"/>
      <c r="C10" s="69"/>
      <c r="D10" s="91"/>
      <c r="E10" s="91"/>
      <c r="F10" s="91"/>
      <c r="G10" s="91"/>
      <c r="H10" s="69"/>
      <c r="I10" s="69"/>
      <c r="J10" s="91"/>
      <c r="K10" s="91"/>
      <c r="L10" s="91"/>
      <c r="M10" s="91"/>
      <c r="N10" s="126"/>
      <c r="O10" s="126"/>
      <c r="P10" s="126"/>
      <c r="Q10" s="126"/>
      <c r="R10" s="126"/>
      <c r="S10" s="126"/>
      <c r="T10" s="126"/>
    </row>
    <row r="11" spans="1:20" ht="42" customHeight="1">
      <c r="A11" s="21"/>
      <c r="B11" s="69"/>
      <c r="C11" s="69"/>
      <c r="D11" s="91"/>
      <c r="E11" s="91"/>
      <c r="F11" s="91"/>
      <c r="G11" s="91"/>
      <c r="H11" s="69"/>
      <c r="I11" s="69"/>
      <c r="J11" s="91"/>
      <c r="K11" s="91"/>
      <c r="L11" s="91"/>
      <c r="M11" s="91"/>
      <c r="N11" s="69"/>
      <c r="O11" s="69"/>
      <c r="P11" s="69"/>
      <c r="Q11" s="69"/>
      <c r="R11" s="69"/>
      <c r="S11" s="69"/>
      <c r="T11" s="69"/>
    </row>
    <row r="12" spans="1:20" ht="21.75" customHeight="1" hidden="1">
      <c r="A12" s="21"/>
      <c r="B12" s="69"/>
      <c r="C12" s="69"/>
      <c r="D12" s="91"/>
      <c r="E12" s="91"/>
      <c r="F12" s="91"/>
      <c r="G12" s="91"/>
      <c r="H12" s="69"/>
      <c r="I12" s="69"/>
      <c r="J12" s="91"/>
      <c r="K12" s="91"/>
      <c r="L12" s="91"/>
      <c r="M12" s="91"/>
      <c r="N12" s="69"/>
      <c r="O12" s="69"/>
      <c r="P12" s="69"/>
      <c r="Q12" s="69"/>
      <c r="R12" s="69"/>
      <c r="S12" s="69"/>
      <c r="T12" s="69"/>
    </row>
    <row r="13" spans="1:19" ht="56.25" customHeight="1">
      <c r="A13" s="134" t="s">
        <v>140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86"/>
      <c r="O13" s="86"/>
      <c r="P13" s="86"/>
      <c r="Q13" s="86"/>
      <c r="R13" s="86"/>
      <c r="S13" s="87"/>
    </row>
    <row r="14" spans="1:19" ht="106.5" customHeight="1">
      <c r="A14" s="130" t="s">
        <v>129</v>
      </c>
      <c r="B14" s="135" t="s">
        <v>123</v>
      </c>
      <c r="C14" s="138" t="s">
        <v>50</v>
      </c>
      <c r="D14" s="129" t="s">
        <v>17</v>
      </c>
      <c r="E14" s="129"/>
      <c r="F14" s="129"/>
      <c r="G14" s="122" t="s">
        <v>18</v>
      </c>
      <c r="H14" s="122"/>
      <c r="I14" s="122"/>
      <c r="J14" s="123" t="s">
        <v>141</v>
      </c>
      <c r="K14" s="123"/>
      <c r="L14" s="123"/>
      <c r="M14" s="123"/>
      <c r="N14" s="122" t="s">
        <v>142</v>
      </c>
      <c r="O14" s="122"/>
      <c r="P14" s="122"/>
      <c r="Q14" s="122" t="s">
        <v>146</v>
      </c>
      <c r="R14" s="122"/>
      <c r="S14" s="122"/>
    </row>
    <row r="15" spans="1:19" ht="93.75" customHeight="1">
      <c r="A15" s="131"/>
      <c r="B15" s="136"/>
      <c r="C15" s="138"/>
      <c r="D15" s="125" t="s">
        <v>19</v>
      </c>
      <c r="E15" s="128" t="s">
        <v>20</v>
      </c>
      <c r="F15" s="128"/>
      <c r="G15" s="127" t="s">
        <v>19</v>
      </c>
      <c r="H15" s="122" t="s">
        <v>20</v>
      </c>
      <c r="I15" s="122"/>
      <c r="J15" s="127" t="s">
        <v>19</v>
      </c>
      <c r="K15" s="123" t="s">
        <v>20</v>
      </c>
      <c r="L15" s="123"/>
      <c r="M15" s="123"/>
      <c r="N15" s="124" t="s">
        <v>19</v>
      </c>
      <c r="O15" s="122" t="s">
        <v>20</v>
      </c>
      <c r="P15" s="122"/>
      <c r="Q15" s="124" t="s">
        <v>19</v>
      </c>
      <c r="R15" s="122" t="s">
        <v>20</v>
      </c>
      <c r="S15" s="122"/>
    </row>
    <row r="16" spans="1:19" ht="237.75" customHeight="1">
      <c r="A16" s="131"/>
      <c r="B16" s="136"/>
      <c r="C16" s="138"/>
      <c r="D16" s="125"/>
      <c r="E16" s="104" t="s">
        <v>21</v>
      </c>
      <c r="F16" s="104" t="s">
        <v>22</v>
      </c>
      <c r="G16" s="127"/>
      <c r="H16" s="37" t="s">
        <v>21</v>
      </c>
      <c r="I16" s="37" t="s">
        <v>22</v>
      </c>
      <c r="J16" s="127"/>
      <c r="K16" s="92" t="s">
        <v>23</v>
      </c>
      <c r="L16" s="92" t="s">
        <v>24</v>
      </c>
      <c r="M16" s="92" t="s">
        <v>25</v>
      </c>
      <c r="N16" s="124"/>
      <c r="O16" s="37" t="s">
        <v>143</v>
      </c>
      <c r="P16" s="37" t="s">
        <v>144</v>
      </c>
      <c r="Q16" s="124"/>
      <c r="R16" s="37" t="s">
        <v>147</v>
      </c>
      <c r="S16" s="37" t="s">
        <v>148</v>
      </c>
    </row>
    <row r="17" spans="1:19" ht="77.25" customHeight="1">
      <c r="A17" s="132"/>
      <c r="B17" s="137"/>
      <c r="C17" s="22" t="s">
        <v>27</v>
      </c>
      <c r="D17" s="98" t="s">
        <v>30</v>
      </c>
      <c r="E17" s="98" t="s">
        <v>30</v>
      </c>
      <c r="F17" s="98" t="s">
        <v>30</v>
      </c>
      <c r="G17" s="93" t="s">
        <v>26</v>
      </c>
      <c r="H17" s="23" t="s">
        <v>26</v>
      </c>
      <c r="I17" s="23" t="s">
        <v>26</v>
      </c>
      <c r="J17" s="93" t="s">
        <v>28</v>
      </c>
      <c r="K17" s="93" t="s">
        <v>28</v>
      </c>
      <c r="L17" s="93" t="s">
        <v>28</v>
      </c>
      <c r="M17" s="93" t="s">
        <v>28</v>
      </c>
      <c r="N17" s="36" t="s">
        <v>145</v>
      </c>
      <c r="O17" s="36" t="s">
        <v>145</v>
      </c>
      <c r="P17" s="36" t="s">
        <v>145</v>
      </c>
      <c r="Q17" s="36" t="s">
        <v>145</v>
      </c>
      <c r="R17" s="36" t="s">
        <v>145</v>
      </c>
      <c r="S17" s="36" t="s">
        <v>145</v>
      </c>
    </row>
    <row r="18" spans="1:20" s="1" customFormat="1" ht="22.5">
      <c r="A18" s="38"/>
      <c r="B18" s="39"/>
      <c r="C18" s="40"/>
      <c r="D18" s="99"/>
      <c r="E18" s="99"/>
      <c r="F18" s="99"/>
      <c r="G18" s="77"/>
      <c r="H18" s="41"/>
      <c r="I18" s="41"/>
      <c r="J18" s="77"/>
      <c r="K18" s="77"/>
      <c r="L18" s="77"/>
      <c r="M18" s="77"/>
      <c r="N18" s="25"/>
      <c r="O18" s="25"/>
      <c r="P18" s="24"/>
      <c r="Q18" s="24"/>
      <c r="R18" s="24"/>
      <c r="S18" s="24"/>
      <c r="T18" s="27"/>
    </row>
    <row r="19" spans="1:19" s="13" customFormat="1" ht="27">
      <c r="A19" s="42"/>
      <c r="B19" s="56" t="s">
        <v>195</v>
      </c>
      <c r="C19" s="40">
        <f aca="true" t="shared" si="0" ref="C19:M19">C20</f>
        <v>1102</v>
      </c>
      <c r="D19" s="40">
        <f t="shared" si="0"/>
        <v>514</v>
      </c>
      <c r="E19" s="40">
        <f t="shared" si="0"/>
        <v>408</v>
      </c>
      <c r="F19" s="40">
        <f t="shared" si="0"/>
        <v>106</v>
      </c>
      <c r="G19" s="77">
        <f t="shared" si="0"/>
        <v>21330.600000000006</v>
      </c>
      <c r="H19" s="77">
        <f t="shared" si="0"/>
        <v>17378.399999999998</v>
      </c>
      <c r="I19" s="77">
        <f t="shared" si="0"/>
        <v>3952.2</v>
      </c>
      <c r="J19" s="77">
        <f t="shared" si="0"/>
        <v>858552810.6300001</v>
      </c>
      <c r="K19" s="77">
        <f t="shared" si="0"/>
        <v>738355417.1400001</v>
      </c>
      <c r="L19" s="77">
        <f t="shared" si="0"/>
        <v>77269752.9555</v>
      </c>
      <c r="M19" s="77">
        <f t="shared" si="0"/>
        <v>42927640.5345</v>
      </c>
      <c r="N19" s="5"/>
      <c r="O19" s="5"/>
      <c r="P19" s="5"/>
      <c r="Q19" s="5"/>
      <c r="R19" s="5"/>
      <c r="S19" s="31"/>
    </row>
    <row r="20" spans="1:19" s="13" customFormat="1" ht="54">
      <c r="A20" s="42"/>
      <c r="B20" s="57" t="s">
        <v>194</v>
      </c>
      <c r="C20" s="43">
        <f aca="true" t="shared" si="1" ref="C20:I20">SUM(C21,C94,C114,C137)</f>
        <v>1102</v>
      </c>
      <c r="D20" s="43">
        <f t="shared" si="1"/>
        <v>514</v>
      </c>
      <c r="E20" s="43">
        <f t="shared" si="1"/>
        <v>408</v>
      </c>
      <c r="F20" s="43">
        <f t="shared" si="1"/>
        <v>106</v>
      </c>
      <c r="G20" s="94">
        <f t="shared" si="1"/>
        <v>21330.600000000006</v>
      </c>
      <c r="H20" s="94">
        <f t="shared" si="1"/>
        <v>17378.399999999998</v>
      </c>
      <c r="I20" s="94">
        <f t="shared" si="1"/>
        <v>3952.2</v>
      </c>
      <c r="J20" s="94">
        <f>SUM(J22,J94,J114,J137)</f>
        <v>858552810.6300001</v>
      </c>
      <c r="K20" s="94">
        <f>SUM(K22,K94,K114,K137)</f>
        <v>738355417.1400001</v>
      </c>
      <c r="L20" s="94">
        <f>SUM(L22,L94,L114,L137)</f>
        <v>77269752.9555</v>
      </c>
      <c r="M20" s="94">
        <f>SUM(M22,M94,M114,M137)</f>
        <v>42927640.5345</v>
      </c>
      <c r="N20" s="18"/>
      <c r="O20" s="18"/>
      <c r="P20" s="18"/>
      <c r="Q20" s="18"/>
      <c r="R20" s="18"/>
      <c r="S20" s="32"/>
    </row>
    <row r="21" spans="1:19" s="13" customFormat="1" ht="40.5" customHeight="1">
      <c r="A21" s="42">
        <v>1</v>
      </c>
      <c r="B21" s="56" t="s">
        <v>196</v>
      </c>
      <c r="C21" s="76">
        <f aca="true" t="shared" si="2" ref="C21:I21">SUM(C89:C90)</f>
        <v>21</v>
      </c>
      <c r="D21" s="99">
        <f t="shared" si="2"/>
        <v>7</v>
      </c>
      <c r="E21" s="99">
        <f t="shared" si="2"/>
        <v>6</v>
      </c>
      <c r="F21" s="99">
        <f t="shared" si="2"/>
        <v>1</v>
      </c>
      <c r="G21" s="77">
        <f>SUM(G89:G92)</f>
        <v>289.31</v>
      </c>
      <c r="H21" s="41">
        <f t="shared" si="2"/>
        <v>222.51</v>
      </c>
      <c r="I21" s="41">
        <f t="shared" si="2"/>
        <v>66.8</v>
      </c>
      <c r="J21" s="77">
        <f>G21*40164</f>
        <v>11619846.84</v>
      </c>
      <c r="K21" s="77">
        <f>ROUND(J21*86/100,2)</f>
        <v>9993068.28</v>
      </c>
      <c r="L21" s="77">
        <f>ROUND(J21-K21-M21,2)</f>
        <v>1045786.22</v>
      </c>
      <c r="M21" s="77">
        <f>ROUND(J21*5/100,2)</f>
        <v>580992.34</v>
      </c>
      <c r="N21" s="5"/>
      <c r="O21" s="5"/>
      <c r="P21" s="5"/>
      <c r="Q21" s="5"/>
      <c r="R21" s="5"/>
      <c r="S21" s="32"/>
    </row>
    <row r="22" spans="1:19" s="13" customFormat="1" ht="54">
      <c r="A22" s="42"/>
      <c r="B22" s="57" t="s">
        <v>231</v>
      </c>
      <c r="C22" s="76">
        <f>C21</f>
        <v>21</v>
      </c>
      <c r="D22" s="99">
        <f>D21</f>
        <v>7</v>
      </c>
      <c r="E22" s="99">
        <f>E21</f>
        <v>6</v>
      </c>
      <c r="F22" s="99">
        <f>F21</f>
        <v>1</v>
      </c>
      <c r="G22" s="77">
        <f>SUM(H22:I22)</f>
        <v>289.31</v>
      </c>
      <c r="H22" s="41">
        <f>H21</f>
        <v>222.51</v>
      </c>
      <c r="I22" s="41">
        <f>I21</f>
        <v>66.8</v>
      </c>
      <c r="J22" s="77">
        <f>G22*40164</f>
        <v>11619846.84</v>
      </c>
      <c r="K22" s="77">
        <f aca="true" t="shared" si="3" ref="K22:K85">ROUND(J22*86/100,2)</f>
        <v>9993068.28</v>
      </c>
      <c r="L22" s="77">
        <f>ROUND(J22-K22-M22,2)</f>
        <v>1045786.22</v>
      </c>
      <c r="M22" s="77">
        <f>ROUND(J22*5/100,2)</f>
        <v>580992.34</v>
      </c>
      <c r="N22" s="18"/>
      <c r="O22" s="18"/>
      <c r="P22" s="18"/>
      <c r="Q22" s="18"/>
      <c r="R22" s="18"/>
      <c r="S22" s="32"/>
    </row>
    <row r="23" spans="1:19" s="13" customFormat="1" ht="33" customHeight="1" hidden="1">
      <c r="A23" s="42"/>
      <c r="B23" s="58" t="s">
        <v>34</v>
      </c>
      <c r="C23" s="40">
        <f aca="true" t="shared" si="4" ref="C23:M23">SUM(C24:C29)</f>
        <v>124</v>
      </c>
      <c r="D23" s="99">
        <f t="shared" si="4"/>
        <v>52</v>
      </c>
      <c r="E23" s="99">
        <f t="shared" si="4"/>
        <v>26</v>
      </c>
      <c r="F23" s="99">
        <f t="shared" si="4"/>
        <v>26</v>
      </c>
      <c r="G23" s="77">
        <f t="shared" si="4"/>
        <v>1864.8300000000002</v>
      </c>
      <c r="H23" s="41">
        <f t="shared" si="4"/>
        <v>956.3599999999999</v>
      </c>
      <c r="I23" s="41">
        <f t="shared" si="4"/>
        <v>908.47</v>
      </c>
      <c r="J23" s="77">
        <f t="shared" si="4"/>
        <v>57623247</v>
      </c>
      <c r="K23" s="77">
        <f t="shared" si="3"/>
        <v>49555992.42</v>
      </c>
      <c r="L23" s="116">
        <f t="shared" si="4"/>
        <v>34573948.199999996</v>
      </c>
      <c r="M23" s="116">
        <f t="shared" si="4"/>
        <v>2881162.35</v>
      </c>
      <c r="N23" s="5"/>
      <c r="O23" s="5"/>
      <c r="P23" s="7"/>
      <c r="Q23" s="7"/>
      <c r="R23" s="7"/>
      <c r="S23" s="7"/>
    </row>
    <row r="24" spans="1:19" s="28" customFormat="1" ht="33" customHeight="1" hidden="1">
      <c r="A24" s="42" t="s">
        <v>0</v>
      </c>
      <c r="B24" s="59" t="s">
        <v>31</v>
      </c>
      <c r="C24" s="45">
        <v>33</v>
      </c>
      <c r="D24" s="81">
        <v>8</v>
      </c>
      <c r="E24" s="81">
        <v>1</v>
      </c>
      <c r="F24" s="81">
        <v>7</v>
      </c>
      <c r="G24" s="75">
        <f>H24+I24</f>
        <v>337.70000000000005</v>
      </c>
      <c r="H24" s="46">
        <v>48.1</v>
      </c>
      <c r="I24" s="46">
        <v>289.6</v>
      </c>
      <c r="J24" s="75">
        <f aca="true" t="shared" si="5" ref="J24:J29">G24*30900</f>
        <v>10434930.000000002</v>
      </c>
      <c r="K24" s="77">
        <f t="shared" si="3"/>
        <v>8974039.8</v>
      </c>
      <c r="L24" s="117">
        <f aca="true" t="shared" si="6" ref="L24:L29">J24*0.6</f>
        <v>6260958.000000001</v>
      </c>
      <c r="M24" s="117">
        <f aca="true" t="shared" si="7" ref="M24:M29">J24*0.05</f>
        <v>521746.5000000001</v>
      </c>
      <c r="N24" s="11"/>
      <c r="O24" s="11"/>
      <c r="P24" s="7"/>
      <c r="Q24" s="7"/>
      <c r="R24" s="7"/>
      <c r="S24" s="7"/>
    </row>
    <row r="25" spans="1:19" s="28" customFormat="1" ht="33" customHeight="1" hidden="1">
      <c r="A25" s="42" t="s">
        <v>1</v>
      </c>
      <c r="B25" s="59" t="s">
        <v>32</v>
      </c>
      <c r="C25" s="45">
        <v>14</v>
      </c>
      <c r="D25" s="81">
        <v>9</v>
      </c>
      <c r="E25" s="81">
        <v>2</v>
      </c>
      <c r="F25" s="81">
        <v>7</v>
      </c>
      <c r="G25" s="75">
        <f>H25+I25</f>
        <v>342.4</v>
      </c>
      <c r="H25" s="46">
        <v>98</v>
      </c>
      <c r="I25" s="46">
        <v>244.4</v>
      </c>
      <c r="J25" s="75">
        <f t="shared" si="5"/>
        <v>10580160</v>
      </c>
      <c r="K25" s="77">
        <f t="shared" si="3"/>
        <v>9098937.6</v>
      </c>
      <c r="L25" s="117">
        <f t="shared" si="6"/>
        <v>6348096</v>
      </c>
      <c r="M25" s="117">
        <f t="shared" si="7"/>
        <v>529008</v>
      </c>
      <c r="N25" s="11"/>
      <c r="O25" s="11"/>
      <c r="P25" s="7"/>
      <c r="Q25" s="7"/>
      <c r="R25" s="7"/>
      <c r="S25" s="7"/>
    </row>
    <row r="26" spans="1:19" s="28" customFormat="1" ht="33" customHeight="1" hidden="1">
      <c r="A26" s="42" t="s">
        <v>2</v>
      </c>
      <c r="B26" s="59" t="s">
        <v>35</v>
      </c>
      <c r="C26" s="45">
        <v>26</v>
      </c>
      <c r="D26" s="81">
        <v>11</v>
      </c>
      <c r="E26" s="81">
        <v>8</v>
      </c>
      <c r="F26" s="81">
        <v>3</v>
      </c>
      <c r="G26" s="75">
        <f>H26+I26</f>
        <v>390.4</v>
      </c>
      <c r="H26" s="46">
        <v>287.8</v>
      </c>
      <c r="I26" s="46">
        <v>102.6</v>
      </c>
      <c r="J26" s="75">
        <f t="shared" si="5"/>
        <v>12063360</v>
      </c>
      <c r="K26" s="77">
        <f t="shared" si="3"/>
        <v>10374489.6</v>
      </c>
      <c r="L26" s="117">
        <f t="shared" si="6"/>
        <v>7238016</v>
      </c>
      <c r="M26" s="117">
        <f t="shared" si="7"/>
        <v>603168</v>
      </c>
      <c r="N26" s="11"/>
      <c r="O26" s="11"/>
      <c r="P26" s="7"/>
      <c r="Q26" s="7"/>
      <c r="R26" s="7"/>
      <c r="S26" s="7"/>
    </row>
    <row r="27" spans="1:19" s="28" customFormat="1" ht="33" customHeight="1" hidden="1">
      <c r="A27" s="42" t="s">
        <v>3</v>
      </c>
      <c r="B27" s="59" t="s">
        <v>36</v>
      </c>
      <c r="C27" s="45">
        <v>21</v>
      </c>
      <c r="D27" s="81">
        <v>8</v>
      </c>
      <c r="E27" s="81">
        <v>4</v>
      </c>
      <c r="F27" s="81">
        <v>4</v>
      </c>
      <c r="G27" s="75">
        <f>H27+I27</f>
        <v>226.4</v>
      </c>
      <c r="H27" s="46">
        <v>108.4</v>
      </c>
      <c r="I27" s="46">
        <v>118</v>
      </c>
      <c r="J27" s="75">
        <f t="shared" si="5"/>
        <v>6995760</v>
      </c>
      <c r="K27" s="77">
        <f t="shared" si="3"/>
        <v>6016353.6</v>
      </c>
      <c r="L27" s="117">
        <f t="shared" si="6"/>
        <v>4197456</v>
      </c>
      <c r="M27" s="117">
        <f t="shared" si="7"/>
        <v>349788</v>
      </c>
      <c r="N27" s="11"/>
      <c r="O27" s="11"/>
      <c r="P27" s="7"/>
      <c r="Q27" s="7"/>
      <c r="R27" s="7"/>
      <c r="S27" s="7"/>
    </row>
    <row r="28" spans="1:19" s="28" customFormat="1" ht="33" customHeight="1" hidden="1">
      <c r="A28" s="42" t="s">
        <v>4</v>
      </c>
      <c r="B28" s="59" t="s">
        <v>37</v>
      </c>
      <c r="C28" s="45">
        <v>7</v>
      </c>
      <c r="D28" s="81">
        <v>7</v>
      </c>
      <c r="E28" s="81">
        <v>5</v>
      </c>
      <c r="F28" s="81">
        <v>2</v>
      </c>
      <c r="G28" s="75">
        <v>244.46</v>
      </c>
      <c r="H28" s="46">
        <v>173.66</v>
      </c>
      <c r="I28" s="46">
        <v>70.8</v>
      </c>
      <c r="J28" s="75">
        <f t="shared" si="5"/>
        <v>7553814</v>
      </c>
      <c r="K28" s="77">
        <f t="shared" si="3"/>
        <v>6496280.04</v>
      </c>
      <c r="L28" s="117">
        <f t="shared" si="6"/>
        <v>4532288.399999999</v>
      </c>
      <c r="M28" s="117">
        <f t="shared" si="7"/>
        <v>377690.7</v>
      </c>
      <c r="N28" s="11"/>
      <c r="O28" s="11"/>
      <c r="P28" s="7"/>
      <c r="Q28" s="7"/>
      <c r="R28" s="7"/>
      <c r="S28" s="7"/>
    </row>
    <row r="29" spans="1:19" s="28" customFormat="1" ht="33" customHeight="1" hidden="1">
      <c r="A29" s="42" t="s">
        <v>5</v>
      </c>
      <c r="B29" s="59" t="s">
        <v>33</v>
      </c>
      <c r="C29" s="45">
        <v>23</v>
      </c>
      <c r="D29" s="81">
        <v>9</v>
      </c>
      <c r="E29" s="81">
        <v>6</v>
      </c>
      <c r="F29" s="81">
        <v>3</v>
      </c>
      <c r="G29" s="75">
        <v>323.47</v>
      </c>
      <c r="H29" s="46">
        <v>240.4</v>
      </c>
      <c r="I29" s="46">
        <v>83.07</v>
      </c>
      <c r="J29" s="75">
        <f t="shared" si="5"/>
        <v>9995223</v>
      </c>
      <c r="K29" s="77">
        <f t="shared" si="3"/>
        <v>8595891.78</v>
      </c>
      <c r="L29" s="117">
        <f t="shared" si="6"/>
        <v>5997133.8</v>
      </c>
      <c r="M29" s="117">
        <f t="shared" si="7"/>
        <v>499761.15</v>
      </c>
      <c r="N29" s="11"/>
      <c r="O29" s="11"/>
      <c r="P29" s="7"/>
      <c r="Q29" s="7"/>
      <c r="R29" s="7"/>
      <c r="S29" s="7"/>
    </row>
    <row r="30" spans="1:19" s="13" customFormat="1" ht="60.75" customHeight="1" hidden="1">
      <c r="A30" s="42"/>
      <c r="B30" s="57" t="s">
        <v>38</v>
      </c>
      <c r="C30" s="43">
        <f aca="true" t="shared" si="8" ref="C30:M30">SUM(C31)</f>
        <v>22</v>
      </c>
      <c r="D30" s="100">
        <f t="shared" si="8"/>
        <v>8</v>
      </c>
      <c r="E30" s="100">
        <f t="shared" si="8"/>
        <v>0</v>
      </c>
      <c r="F30" s="100">
        <f t="shared" si="8"/>
        <v>8</v>
      </c>
      <c r="G30" s="94">
        <f t="shared" si="8"/>
        <v>367.8</v>
      </c>
      <c r="H30" s="44">
        <f t="shared" si="8"/>
        <v>0</v>
      </c>
      <c r="I30" s="44">
        <f t="shared" si="8"/>
        <v>367.8</v>
      </c>
      <c r="J30" s="94">
        <f t="shared" si="8"/>
        <v>11365020</v>
      </c>
      <c r="K30" s="77">
        <f t="shared" si="3"/>
        <v>9773917.2</v>
      </c>
      <c r="L30" s="118">
        <f t="shared" si="8"/>
        <v>6819012</v>
      </c>
      <c r="M30" s="118">
        <f t="shared" si="8"/>
        <v>568251</v>
      </c>
      <c r="N30" s="18"/>
      <c r="O30" s="18"/>
      <c r="P30" s="16"/>
      <c r="Q30" s="16"/>
      <c r="R30" s="16"/>
      <c r="S30" s="16"/>
    </row>
    <row r="31" spans="1:19" s="13" customFormat="1" ht="33" customHeight="1" hidden="1">
      <c r="A31" s="42" t="s">
        <v>6</v>
      </c>
      <c r="B31" s="59" t="s">
        <v>40</v>
      </c>
      <c r="C31" s="45">
        <v>22</v>
      </c>
      <c r="D31" s="81">
        <v>8</v>
      </c>
      <c r="E31" s="81">
        <v>0</v>
      </c>
      <c r="F31" s="81">
        <v>8</v>
      </c>
      <c r="G31" s="75">
        <f>H31+I31</f>
        <v>367.8</v>
      </c>
      <c r="H31" s="46">
        <v>0</v>
      </c>
      <c r="I31" s="46">
        <v>367.8</v>
      </c>
      <c r="J31" s="75">
        <f>G31*30900</f>
        <v>11365020</v>
      </c>
      <c r="K31" s="77">
        <f t="shared" si="3"/>
        <v>9773917.2</v>
      </c>
      <c r="L31" s="117">
        <f>J31*0.6</f>
        <v>6819012</v>
      </c>
      <c r="M31" s="117">
        <f>J31*0.05</f>
        <v>568251</v>
      </c>
      <c r="N31" s="11"/>
      <c r="O31" s="11"/>
      <c r="P31" s="7"/>
      <c r="Q31" s="7"/>
      <c r="R31" s="7"/>
      <c r="S31" s="7"/>
    </row>
    <row r="32" spans="1:19" s="13" customFormat="1" ht="33" customHeight="1" hidden="1">
      <c r="A32" s="42"/>
      <c r="B32" s="58" t="s">
        <v>39</v>
      </c>
      <c r="C32" s="40">
        <f aca="true" t="shared" si="9" ref="C32:P32">SUM(C33:C41)</f>
        <v>75</v>
      </c>
      <c r="D32" s="99">
        <f t="shared" si="9"/>
        <v>26</v>
      </c>
      <c r="E32" s="99">
        <f t="shared" si="9"/>
        <v>11</v>
      </c>
      <c r="F32" s="99">
        <f t="shared" si="9"/>
        <v>15</v>
      </c>
      <c r="G32" s="77">
        <f t="shared" si="9"/>
        <v>869.1000000000001</v>
      </c>
      <c r="H32" s="41">
        <f t="shared" si="9"/>
        <v>330.09999999999997</v>
      </c>
      <c r="I32" s="41">
        <f t="shared" si="9"/>
        <v>539</v>
      </c>
      <c r="J32" s="77">
        <f t="shared" si="9"/>
        <v>26855190</v>
      </c>
      <c r="K32" s="77">
        <f t="shared" si="3"/>
        <v>23095463.4</v>
      </c>
      <c r="L32" s="116">
        <f t="shared" si="9"/>
        <v>16113114</v>
      </c>
      <c r="M32" s="116">
        <f t="shared" si="9"/>
        <v>1342759.5</v>
      </c>
      <c r="N32" s="5"/>
      <c r="O32" s="5"/>
      <c r="P32" s="5">
        <f t="shared" si="9"/>
        <v>4588650</v>
      </c>
      <c r="Q32" s="5"/>
      <c r="R32" s="5"/>
      <c r="S32" s="5"/>
    </row>
    <row r="33" spans="1:19" s="13" customFormat="1" ht="33" customHeight="1" hidden="1">
      <c r="A33" s="42" t="s">
        <v>7</v>
      </c>
      <c r="B33" s="59" t="s">
        <v>124</v>
      </c>
      <c r="C33" s="45">
        <v>28</v>
      </c>
      <c r="D33" s="81">
        <v>8</v>
      </c>
      <c r="E33" s="81">
        <v>0</v>
      </c>
      <c r="F33" s="81">
        <v>8</v>
      </c>
      <c r="G33" s="75">
        <v>325.6</v>
      </c>
      <c r="H33" s="46">
        <v>0</v>
      </c>
      <c r="I33" s="46">
        <v>325.6</v>
      </c>
      <c r="J33" s="75">
        <f>G33*30900</f>
        <v>10061040</v>
      </c>
      <c r="K33" s="77">
        <f t="shared" si="3"/>
        <v>8652494.4</v>
      </c>
      <c r="L33" s="117">
        <f>J33*0.6</f>
        <v>6036624</v>
      </c>
      <c r="M33" s="117">
        <f>J33*0.05</f>
        <v>503052</v>
      </c>
      <c r="N33" s="11"/>
      <c r="O33" s="11"/>
      <c r="P33" s="11">
        <v>46350</v>
      </c>
      <c r="Q33" s="11"/>
      <c r="R33" s="11"/>
      <c r="S33" s="11"/>
    </row>
    <row r="34" spans="1:19" s="13" customFormat="1" ht="33" customHeight="1" hidden="1">
      <c r="A34" s="42" t="s">
        <v>8</v>
      </c>
      <c r="B34" s="59" t="s">
        <v>125</v>
      </c>
      <c r="C34" s="45">
        <v>18</v>
      </c>
      <c r="D34" s="81">
        <v>5</v>
      </c>
      <c r="E34" s="81">
        <v>0</v>
      </c>
      <c r="F34" s="81">
        <v>5</v>
      </c>
      <c r="G34" s="75">
        <v>175.1</v>
      </c>
      <c r="H34" s="46">
        <v>0</v>
      </c>
      <c r="I34" s="46">
        <v>175.1</v>
      </c>
      <c r="J34" s="75">
        <v>5410590</v>
      </c>
      <c r="K34" s="77">
        <f t="shared" si="3"/>
        <v>4653107.4</v>
      </c>
      <c r="L34" s="117">
        <v>3246354</v>
      </c>
      <c r="M34" s="117">
        <v>270529.5</v>
      </c>
      <c r="N34" s="11"/>
      <c r="O34" s="11"/>
      <c r="P34" s="11"/>
      <c r="Q34" s="11"/>
      <c r="R34" s="11"/>
      <c r="S34" s="11"/>
    </row>
    <row r="35" spans="1:19" s="13" customFormat="1" ht="33" customHeight="1" hidden="1">
      <c r="A35" s="42" t="s">
        <v>9</v>
      </c>
      <c r="B35" s="59" t="s">
        <v>92</v>
      </c>
      <c r="C35" s="45">
        <v>3</v>
      </c>
      <c r="D35" s="81">
        <v>3</v>
      </c>
      <c r="E35" s="81">
        <v>3</v>
      </c>
      <c r="F35" s="81">
        <v>0</v>
      </c>
      <c r="G35" s="75">
        <v>80.1</v>
      </c>
      <c r="H35" s="46">
        <v>80.1</v>
      </c>
      <c r="I35" s="46">
        <v>0</v>
      </c>
      <c r="J35" s="75">
        <f aca="true" t="shared" si="10" ref="J35:J41">G35*30900</f>
        <v>2475090</v>
      </c>
      <c r="K35" s="77">
        <f t="shared" si="3"/>
        <v>2128577.4</v>
      </c>
      <c r="L35" s="117">
        <f aca="true" t="shared" si="11" ref="L35:L41">J35*0.6</f>
        <v>1485054</v>
      </c>
      <c r="M35" s="117">
        <f aca="true" t="shared" si="12" ref="M35:M41">J35*0.05</f>
        <v>123754.5</v>
      </c>
      <c r="N35" s="11"/>
      <c r="O35" s="11"/>
      <c r="P35" s="11">
        <v>1696410</v>
      </c>
      <c r="Q35" s="11"/>
      <c r="R35" s="11"/>
      <c r="S35" s="11"/>
    </row>
    <row r="36" spans="1:19" s="13" customFormat="1" ht="33" customHeight="1" hidden="1">
      <c r="A36" s="42" t="s">
        <v>10</v>
      </c>
      <c r="B36" s="59" t="s">
        <v>93</v>
      </c>
      <c r="C36" s="45">
        <v>3</v>
      </c>
      <c r="D36" s="81">
        <v>2</v>
      </c>
      <c r="E36" s="81">
        <v>2</v>
      </c>
      <c r="F36" s="81">
        <v>0</v>
      </c>
      <c r="G36" s="75">
        <v>58.3</v>
      </c>
      <c r="H36" s="46">
        <v>58.3</v>
      </c>
      <c r="I36" s="46">
        <v>0</v>
      </c>
      <c r="J36" s="75">
        <f t="shared" si="10"/>
        <v>1801470</v>
      </c>
      <c r="K36" s="77">
        <f t="shared" si="3"/>
        <v>1549264.2</v>
      </c>
      <c r="L36" s="117">
        <f t="shared" si="11"/>
        <v>1080882</v>
      </c>
      <c r="M36" s="117">
        <f t="shared" si="12"/>
        <v>90073.5</v>
      </c>
      <c r="N36" s="11"/>
      <c r="O36" s="11"/>
      <c r="P36" s="11">
        <v>469680</v>
      </c>
      <c r="Q36" s="11"/>
      <c r="R36" s="11"/>
      <c r="S36" s="11"/>
    </row>
    <row r="37" spans="1:19" s="13" customFormat="1" ht="33" customHeight="1" hidden="1">
      <c r="A37" s="42" t="s">
        <v>11</v>
      </c>
      <c r="B37" s="59" t="s">
        <v>126</v>
      </c>
      <c r="C37" s="45">
        <v>8</v>
      </c>
      <c r="D37" s="81">
        <v>2</v>
      </c>
      <c r="E37" s="81">
        <v>1</v>
      </c>
      <c r="F37" s="81">
        <v>1</v>
      </c>
      <c r="G37" s="75">
        <v>34.4</v>
      </c>
      <c r="H37" s="46">
        <v>16.6</v>
      </c>
      <c r="I37" s="46">
        <v>17.8</v>
      </c>
      <c r="J37" s="75">
        <f t="shared" si="10"/>
        <v>1062960</v>
      </c>
      <c r="K37" s="77">
        <f t="shared" si="3"/>
        <v>914145.6</v>
      </c>
      <c r="L37" s="117">
        <f t="shared" si="11"/>
        <v>637776</v>
      </c>
      <c r="M37" s="117">
        <f t="shared" si="12"/>
        <v>53148</v>
      </c>
      <c r="N37" s="11"/>
      <c r="O37" s="11"/>
      <c r="P37" s="11">
        <v>429510</v>
      </c>
      <c r="Q37" s="11"/>
      <c r="R37" s="11"/>
      <c r="S37" s="11"/>
    </row>
    <row r="38" spans="1:19" s="13" customFormat="1" ht="33" customHeight="1" hidden="1">
      <c r="A38" s="42" t="s">
        <v>12</v>
      </c>
      <c r="B38" s="59" t="s">
        <v>139</v>
      </c>
      <c r="C38" s="45">
        <v>4</v>
      </c>
      <c r="D38" s="81">
        <v>1</v>
      </c>
      <c r="E38" s="81">
        <v>1</v>
      </c>
      <c r="F38" s="81">
        <v>0</v>
      </c>
      <c r="G38" s="75">
        <v>49.2</v>
      </c>
      <c r="H38" s="46">
        <v>49.2</v>
      </c>
      <c r="I38" s="46">
        <v>0</v>
      </c>
      <c r="J38" s="75">
        <f t="shared" si="10"/>
        <v>1520280</v>
      </c>
      <c r="K38" s="77">
        <f t="shared" si="3"/>
        <v>1307440.8</v>
      </c>
      <c r="L38" s="117">
        <f t="shared" si="11"/>
        <v>912168</v>
      </c>
      <c r="M38" s="117">
        <f t="shared" si="12"/>
        <v>76014</v>
      </c>
      <c r="N38" s="11"/>
      <c r="O38" s="11"/>
      <c r="P38" s="11"/>
      <c r="Q38" s="11"/>
      <c r="R38" s="11"/>
      <c r="S38" s="11"/>
    </row>
    <row r="39" spans="1:19" s="13" customFormat="1" ht="33" customHeight="1" hidden="1">
      <c r="A39" s="42" t="s">
        <v>13</v>
      </c>
      <c r="B39" s="59" t="s">
        <v>94</v>
      </c>
      <c r="C39" s="45">
        <v>3</v>
      </c>
      <c r="D39" s="81">
        <v>1</v>
      </c>
      <c r="E39" s="81">
        <v>0</v>
      </c>
      <c r="F39" s="81">
        <v>1</v>
      </c>
      <c r="G39" s="75">
        <v>20.5</v>
      </c>
      <c r="H39" s="46">
        <v>0</v>
      </c>
      <c r="I39" s="46">
        <v>20.5</v>
      </c>
      <c r="J39" s="75">
        <f t="shared" si="10"/>
        <v>633450</v>
      </c>
      <c r="K39" s="77">
        <f t="shared" si="3"/>
        <v>544767</v>
      </c>
      <c r="L39" s="117">
        <f t="shared" si="11"/>
        <v>380070</v>
      </c>
      <c r="M39" s="117">
        <f t="shared" si="12"/>
        <v>31672.5</v>
      </c>
      <c r="N39" s="11"/>
      <c r="O39" s="11"/>
      <c r="P39" s="11">
        <v>735420</v>
      </c>
      <c r="Q39" s="11"/>
      <c r="R39" s="11"/>
      <c r="S39" s="11"/>
    </row>
    <row r="40" spans="1:19" s="13" customFormat="1" ht="33" customHeight="1" hidden="1">
      <c r="A40" s="42" t="s">
        <v>14</v>
      </c>
      <c r="B40" s="59" t="s">
        <v>127</v>
      </c>
      <c r="C40" s="45">
        <v>1</v>
      </c>
      <c r="D40" s="81">
        <v>1</v>
      </c>
      <c r="E40" s="81">
        <v>1</v>
      </c>
      <c r="F40" s="81">
        <v>0</v>
      </c>
      <c r="G40" s="75">
        <v>30.2</v>
      </c>
      <c r="H40" s="46">
        <v>30.2</v>
      </c>
      <c r="I40" s="46">
        <v>0</v>
      </c>
      <c r="J40" s="75">
        <f t="shared" si="10"/>
        <v>933180</v>
      </c>
      <c r="K40" s="77">
        <f t="shared" si="3"/>
        <v>802534.8</v>
      </c>
      <c r="L40" s="117">
        <f t="shared" si="11"/>
        <v>559908</v>
      </c>
      <c r="M40" s="117">
        <f t="shared" si="12"/>
        <v>46659</v>
      </c>
      <c r="N40" s="11"/>
      <c r="O40" s="11"/>
      <c r="P40" s="11">
        <v>522210</v>
      </c>
      <c r="Q40" s="11"/>
      <c r="R40" s="11"/>
      <c r="S40" s="11"/>
    </row>
    <row r="41" spans="1:19" s="13" customFormat="1" ht="33" customHeight="1" hidden="1">
      <c r="A41" s="42" t="s">
        <v>15</v>
      </c>
      <c r="B41" s="59" t="s">
        <v>128</v>
      </c>
      <c r="C41" s="45">
        <v>7</v>
      </c>
      <c r="D41" s="81">
        <v>3</v>
      </c>
      <c r="E41" s="81">
        <v>3</v>
      </c>
      <c r="F41" s="81">
        <v>0</v>
      </c>
      <c r="G41" s="75">
        <v>95.7</v>
      </c>
      <c r="H41" s="46">
        <v>95.7</v>
      </c>
      <c r="I41" s="46">
        <v>0</v>
      </c>
      <c r="J41" s="75">
        <f t="shared" si="10"/>
        <v>2957130</v>
      </c>
      <c r="K41" s="77">
        <f t="shared" si="3"/>
        <v>2543131.8</v>
      </c>
      <c r="L41" s="117">
        <f t="shared" si="11"/>
        <v>1774278</v>
      </c>
      <c r="M41" s="117">
        <f t="shared" si="12"/>
        <v>147856.5</v>
      </c>
      <c r="N41" s="11"/>
      <c r="O41" s="11"/>
      <c r="P41" s="11">
        <v>689070</v>
      </c>
      <c r="Q41" s="11"/>
      <c r="R41" s="11"/>
      <c r="S41" s="11"/>
    </row>
    <row r="42" spans="1:19" s="13" customFormat="1" ht="33" customHeight="1" hidden="1">
      <c r="A42" s="42"/>
      <c r="B42" s="58" t="s">
        <v>41</v>
      </c>
      <c r="C42" s="40">
        <f aca="true" t="shared" si="13" ref="C42:M42">SUM(C43:C51)</f>
        <v>146</v>
      </c>
      <c r="D42" s="99">
        <f t="shared" si="13"/>
        <v>70</v>
      </c>
      <c r="E42" s="99">
        <f t="shared" si="13"/>
        <v>67</v>
      </c>
      <c r="F42" s="99">
        <f t="shared" si="13"/>
        <v>3</v>
      </c>
      <c r="G42" s="77">
        <f t="shared" si="13"/>
        <v>3041.5</v>
      </c>
      <c r="H42" s="41">
        <f t="shared" si="13"/>
        <v>2903.6</v>
      </c>
      <c r="I42" s="41">
        <f t="shared" si="13"/>
        <v>137.9</v>
      </c>
      <c r="J42" s="77">
        <f t="shared" si="13"/>
        <v>93982350</v>
      </c>
      <c r="K42" s="77">
        <f t="shared" si="3"/>
        <v>80824821</v>
      </c>
      <c r="L42" s="116">
        <f t="shared" si="13"/>
        <v>56389410</v>
      </c>
      <c r="M42" s="116">
        <f t="shared" si="13"/>
        <v>4699117.5</v>
      </c>
      <c r="N42" s="5"/>
      <c r="O42" s="5"/>
      <c r="P42" s="7"/>
      <c r="Q42" s="7"/>
      <c r="R42" s="7"/>
      <c r="S42" s="7"/>
    </row>
    <row r="43" spans="1:19" s="13" customFormat="1" ht="33" customHeight="1" hidden="1">
      <c r="A43" s="42" t="s">
        <v>16</v>
      </c>
      <c r="B43" s="59" t="s">
        <v>95</v>
      </c>
      <c r="C43" s="45">
        <v>28</v>
      </c>
      <c r="D43" s="81">
        <v>10</v>
      </c>
      <c r="E43" s="81">
        <v>8</v>
      </c>
      <c r="F43" s="81">
        <v>2</v>
      </c>
      <c r="G43" s="75">
        <f>H43+I43</f>
        <v>419.4</v>
      </c>
      <c r="H43" s="46">
        <v>320.9</v>
      </c>
      <c r="I43" s="46">
        <v>98.5</v>
      </c>
      <c r="J43" s="75">
        <f>G43*30900</f>
        <v>12959460</v>
      </c>
      <c r="K43" s="77">
        <f t="shared" si="3"/>
        <v>11145135.6</v>
      </c>
      <c r="L43" s="117">
        <f>J43*0.6</f>
        <v>7775676</v>
      </c>
      <c r="M43" s="117">
        <f>J43*0.05</f>
        <v>647973</v>
      </c>
      <c r="N43" s="11"/>
      <c r="O43" s="11"/>
      <c r="P43" s="7"/>
      <c r="Q43" s="7"/>
      <c r="R43" s="7"/>
      <c r="S43" s="7"/>
    </row>
    <row r="44" spans="1:19" s="13" customFormat="1" ht="33" customHeight="1" hidden="1">
      <c r="A44" s="42" t="s">
        <v>51</v>
      </c>
      <c r="B44" s="59" t="s">
        <v>96</v>
      </c>
      <c r="C44" s="45">
        <v>17</v>
      </c>
      <c r="D44" s="81">
        <v>8</v>
      </c>
      <c r="E44" s="81">
        <v>8</v>
      </c>
      <c r="F44" s="81">
        <v>0</v>
      </c>
      <c r="G44" s="75">
        <v>406.3</v>
      </c>
      <c r="H44" s="46">
        <v>406.3</v>
      </c>
      <c r="I44" s="46">
        <v>0</v>
      </c>
      <c r="J44" s="75">
        <f aca="true" t="shared" si="14" ref="J44:J51">G44*30900</f>
        <v>12554670</v>
      </c>
      <c r="K44" s="77">
        <f t="shared" si="3"/>
        <v>10797016.2</v>
      </c>
      <c r="L44" s="117">
        <f aca="true" t="shared" si="15" ref="L44:L51">J44*0.6</f>
        <v>7532802</v>
      </c>
      <c r="M44" s="117">
        <f aca="true" t="shared" si="16" ref="M44:M51">J44*0.05</f>
        <v>627733.5</v>
      </c>
      <c r="N44" s="11"/>
      <c r="O44" s="11"/>
      <c r="P44" s="7"/>
      <c r="Q44" s="7"/>
      <c r="R44" s="7"/>
      <c r="S44" s="7"/>
    </row>
    <row r="45" spans="1:19" s="13" customFormat="1" ht="33" customHeight="1" hidden="1">
      <c r="A45" s="42" t="s">
        <v>52</v>
      </c>
      <c r="B45" s="59" t="s">
        <v>97</v>
      </c>
      <c r="C45" s="45">
        <v>14</v>
      </c>
      <c r="D45" s="81">
        <v>8</v>
      </c>
      <c r="E45" s="81">
        <v>8</v>
      </c>
      <c r="F45" s="81">
        <v>0</v>
      </c>
      <c r="G45" s="75">
        <v>343.1</v>
      </c>
      <c r="H45" s="46">
        <v>343.1</v>
      </c>
      <c r="I45" s="46">
        <v>0</v>
      </c>
      <c r="J45" s="75">
        <f t="shared" si="14"/>
        <v>10601790</v>
      </c>
      <c r="K45" s="77">
        <f t="shared" si="3"/>
        <v>9117539.4</v>
      </c>
      <c r="L45" s="117">
        <f t="shared" si="15"/>
        <v>6361074</v>
      </c>
      <c r="M45" s="117">
        <f t="shared" si="16"/>
        <v>530089.5</v>
      </c>
      <c r="N45" s="11"/>
      <c r="O45" s="11"/>
      <c r="P45" s="7"/>
      <c r="Q45" s="7"/>
      <c r="R45" s="7"/>
      <c r="S45" s="7"/>
    </row>
    <row r="46" spans="1:19" s="13" customFormat="1" ht="33" customHeight="1" hidden="1">
      <c r="A46" s="42" t="s">
        <v>53</v>
      </c>
      <c r="B46" s="59" t="s">
        <v>98</v>
      </c>
      <c r="C46" s="45">
        <v>9</v>
      </c>
      <c r="D46" s="81">
        <v>4</v>
      </c>
      <c r="E46" s="81">
        <v>4</v>
      </c>
      <c r="F46" s="81">
        <v>0</v>
      </c>
      <c r="G46" s="75">
        <v>163.1</v>
      </c>
      <c r="H46" s="46">
        <v>163.1</v>
      </c>
      <c r="I46" s="46">
        <v>0</v>
      </c>
      <c r="J46" s="75">
        <f t="shared" si="14"/>
        <v>5039790</v>
      </c>
      <c r="K46" s="77">
        <f t="shared" si="3"/>
        <v>4334219.4</v>
      </c>
      <c r="L46" s="117">
        <f t="shared" si="15"/>
        <v>3023874</v>
      </c>
      <c r="M46" s="117">
        <f t="shared" si="16"/>
        <v>251989.5</v>
      </c>
      <c r="N46" s="11"/>
      <c r="O46" s="11"/>
      <c r="P46" s="7"/>
      <c r="Q46" s="7"/>
      <c r="R46" s="7"/>
      <c r="S46" s="7"/>
    </row>
    <row r="47" spans="1:19" s="13" customFormat="1" ht="33" customHeight="1" hidden="1">
      <c r="A47" s="42" t="s">
        <v>54</v>
      </c>
      <c r="B47" s="59" t="s">
        <v>99</v>
      </c>
      <c r="C47" s="45">
        <v>5</v>
      </c>
      <c r="D47" s="81">
        <v>3</v>
      </c>
      <c r="E47" s="81">
        <v>3</v>
      </c>
      <c r="F47" s="81">
        <v>0</v>
      </c>
      <c r="G47" s="75">
        <v>80.8</v>
      </c>
      <c r="H47" s="46">
        <v>80.8</v>
      </c>
      <c r="I47" s="46">
        <v>0</v>
      </c>
      <c r="J47" s="75">
        <f t="shared" si="14"/>
        <v>2496720</v>
      </c>
      <c r="K47" s="77">
        <f t="shared" si="3"/>
        <v>2147179.2</v>
      </c>
      <c r="L47" s="117">
        <f t="shared" si="15"/>
        <v>1498032</v>
      </c>
      <c r="M47" s="117">
        <f t="shared" si="16"/>
        <v>124836</v>
      </c>
      <c r="N47" s="11"/>
      <c r="O47" s="11"/>
      <c r="P47" s="7"/>
      <c r="Q47" s="7"/>
      <c r="R47" s="7"/>
      <c r="S47" s="7"/>
    </row>
    <row r="48" spans="1:19" s="13" customFormat="1" ht="33" customHeight="1" hidden="1">
      <c r="A48" s="42" t="s">
        <v>55</v>
      </c>
      <c r="B48" s="59" t="s">
        <v>132</v>
      </c>
      <c r="C48" s="45">
        <v>13</v>
      </c>
      <c r="D48" s="81">
        <v>11</v>
      </c>
      <c r="E48" s="81">
        <v>11</v>
      </c>
      <c r="F48" s="81">
        <v>0</v>
      </c>
      <c r="G48" s="75">
        <v>409.2</v>
      </c>
      <c r="H48" s="46">
        <v>409.2</v>
      </c>
      <c r="I48" s="46">
        <v>0</v>
      </c>
      <c r="J48" s="75">
        <f t="shared" si="14"/>
        <v>12644280</v>
      </c>
      <c r="K48" s="77">
        <f t="shared" si="3"/>
        <v>10874080.8</v>
      </c>
      <c r="L48" s="117">
        <f t="shared" si="15"/>
        <v>7586568</v>
      </c>
      <c r="M48" s="117">
        <f t="shared" si="16"/>
        <v>632214</v>
      </c>
      <c r="N48" s="11"/>
      <c r="O48" s="11"/>
      <c r="P48" s="7"/>
      <c r="Q48" s="7"/>
      <c r="R48" s="7"/>
      <c r="S48" s="7"/>
    </row>
    <row r="49" spans="1:19" s="13" customFormat="1" ht="33" customHeight="1" hidden="1">
      <c r="A49" s="42" t="s">
        <v>56</v>
      </c>
      <c r="B49" s="59" t="s">
        <v>131</v>
      </c>
      <c r="C49" s="45">
        <v>22</v>
      </c>
      <c r="D49" s="81">
        <v>9</v>
      </c>
      <c r="E49" s="81">
        <v>8</v>
      </c>
      <c r="F49" s="81">
        <v>1</v>
      </c>
      <c r="G49" s="75">
        <v>402.9</v>
      </c>
      <c r="H49" s="46">
        <v>363.5</v>
      </c>
      <c r="I49" s="46">
        <v>39.4</v>
      </c>
      <c r="J49" s="75">
        <f t="shared" si="14"/>
        <v>12449610</v>
      </c>
      <c r="K49" s="77">
        <f t="shared" si="3"/>
        <v>10706664.6</v>
      </c>
      <c r="L49" s="117">
        <f t="shared" si="15"/>
        <v>7469766</v>
      </c>
      <c r="M49" s="117">
        <f t="shared" si="16"/>
        <v>622480.5</v>
      </c>
      <c r="N49" s="11"/>
      <c r="O49" s="11"/>
      <c r="P49" s="7"/>
      <c r="Q49" s="7"/>
      <c r="R49" s="7"/>
      <c r="S49" s="7"/>
    </row>
    <row r="50" spans="1:19" s="13" customFormat="1" ht="33" customHeight="1" hidden="1">
      <c r="A50" s="42" t="s">
        <v>57</v>
      </c>
      <c r="B50" s="59" t="s">
        <v>100</v>
      </c>
      <c r="C50" s="45">
        <v>17</v>
      </c>
      <c r="D50" s="81">
        <v>9</v>
      </c>
      <c r="E50" s="81">
        <v>9</v>
      </c>
      <c r="F50" s="81">
        <v>0</v>
      </c>
      <c r="G50" s="75">
        <v>418.6</v>
      </c>
      <c r="H50" s="46">
        <v>418.6</v>
      </c>
      <c r="I50" s="46">
        <v>0</v>
      </c>
      <c r="J50" s="75">
        <f t="shared" si="14"/>
        <v>12934740</v>
      </c>
      <c r="K50" s="77">
        <f t="shared" si="3"/>
        <v>11123876.4</v>
      </c>
      <c r="L50" s="117">
        <f t="shared" si="15"/>
        <v>7760844</v>
      </c>
      <c r="M50" s="117">
        <f t="shared" si="16"/>
        <v>646737</v>
      </c>
      <c r="N50" s="11"/>
      <c r="O50" s="11"/>
      <c r="P50" s="7"/>
      <c r="Q50" s="7"/>
      <c r="R50" s="7"/>
      <c r="S50" s="7"/>
    </row>
    <row r="51" spans="1:19" s="13" customFormat="1" ht="33" customHeight="1" hidden="1">
      <c r="A51" s="42" t="s">
        <v>58</v>
      </c>
      <c r="B51" s="59" t="s">
        <v>101</v>
      </c>
      <c r="C51" s="45">
        <v>21</v>
      </c>
      <c r="D51" s="81">
        <v>8</v>
      </c>
      <c r="E51" s="81">
        <v>8</v>
      </c>
      <c r="F51" s="81">
        <v>0</v>
      </c>
      <c r="G51" s="75">
        <v>398.1</v>
      </c>
      <c r="H51" s="46">
        <v>398.1</v>
      </c>
      <c r="I51" s="46">
        <v>0</v>
      </c>
      <c r="J51" s="75">
        <f t="shared" si="14"/>
        <v>12301290</v>
      </c>
      <c r="K51" s="77">
        <f t="shared" si="3"/>
        <v>10579109.4</v>
      </c>
      <c r="L51" s="117">
        <f t="shared" si="15"/>
        <v>7380774</v>
      </c>
      <c r="M51" s="117">
        <f t="shared" si="16"/>
        <v>615064.5</v>
      </c>
      <c r="N51" s="11"/>
      <c r="O51" s="11"/>
      <c r="P51" s="7"/>
      <c r="Q51" s="7"/>
      <c r="R51" s="7"/>
      <c r="S51" s="7"/>
    </row>
    <row r="52" spans="1:19" s="13" customFormat="1" ht="57" customHeight="1" hidden="1">
      <c r="A52" s="47"/>
      <c r="B52" s="60" t="s">
        <v>133</v>
      </c>
      <c r="C52" s="48">
        <f aca="true" t="shared" si="17" ref="C52:M52">SUM(C53:C57)</f>
        <v>92</v>
      </c>
      <c r="D52" s="101">
        <f t="shared" si="17"/>
        <v>32</v>
      </c>
      <c r="E52" s="101">
        <f t="shared" si="17"/>
        <v>24</v>
      </c>
      <c r="F52" s="101">
        <f t="shared" si="17"/>
        <v>8</v>
      </c>
      <c r="G52" s="95">
        <f t="shared" si="17"/>
        <v>1849.6</v>
      </c>
      <c r="H52" s="49">
        <f t="shared" si="17"/>
        <v>1354.6</v>
      </c>
      <c r="I52" s="49">
        <f t="shared" si="17"/>
        <v>495</v>
      </c>
      <c r="J52" s="95">
        <f t="shared" si="17"/>
        <v>57152640</v>
      </c>
      <c r="K52" s="77">
        <f t="shared" si="3"/>
        <v>49151270.4</v>
      </c>
      <c r="L52" s="119">
        <f t="shared" si="17"/>
        <v>31291584</v>
      </c>
      <c r="M52" s="119">
        <f t="shared" si="17"/>
        <v>2857632</v>
      </c>
      <c r="N52" s="26"/>
      <c r="O52" s="26"/>
      <c r="P52" s="17"/>
      <c r="Q52" s="17"/>
      <c r="R52" s="17"/>
      <c r="S52" s="17"/>
    </row>
    <row r="53" spans="1:19" s="13" customFormat="1" ht="33" customHeight="1" hidden="1">
      <c r="A53" s="50" t="s">
        <v>59</v>
      </c>
      <c r="B53" s="61" t="s">
        <v>134</v>
      </c>
      <c r="C53" s="51">
        <v>34</v>
      </c>
      <c r="D53" s="102">
        <v>11</v>
      </c>
      <c r="E53" s="102">
        <v>7</v>
      </c>
      <c r="F53" s="102">
        <v>4</v>
      </c>
      <c r="G53" s="96">
        <v>759</v>
      </c>
      <c r="H53" s="52">
        <v>505</v>
      </c>
      <c r="I53" s="52">
        <v>254</v>
      </c>
      <c r="J53" s="96">
        <f>G53*30900</f>
        <v>23453100</v>
      </c>
      <c r="K53" s="77">
        <f t="shared" si="3"/>
        <v>20169666</v>
      </c>
      <c r="L53" s="120">
        <v>12840806.78</v>
      </c>
      <c r="M53" s="120">
        <f>J53*0.05</f>
        <v>1172655</v>
      </c>
      <c r="N53" s="12"/>
      <c r="O53" s="12"/>
      <c r="P53" s="10"/>
      <c r="Q53" s="10"/>
      <c r="R53" s="10"/>
      <c r="S53" s="10"/>
    </row>
    <row r="54" spans="1:19" s="13" customFormat="1" ht="33" customHeight="1" hidden="1">
      <c r="A54" s="50" t="s">
        <v>60</v>
      </c>
      <c r="B54" s="62" t="s">
        <v>135</v>
      </c>
      <c r="C54" s="51">
        <v>29</v>
      </c>
      <c r="D54" s="102">
        <v>13</v>
      </c>
      <c r="E54" s="102">
        <v>11</v>
      </c>
      <c r="F54" s="102">
        <v>2</v>
      </c>
      <c r="G54" s="96">
        <v>569.1</v>
      </c>
      <c r="H54" s="52">
        <v>480.9</v>
      </c>
      <c r="I54" s="52">
        <v>88.2</v>
      </c>
      <c r="J54" s="96">
        <f>G54*30900</f>
        <v>17585190</v>
      </c>
      <c r="K54" s="77">
        <f t="shared" si="3"/>
        <v>15123263.4</v>
      </c>
      <c r="L54" s="120">
        <v>9628067.38</v>
      </c>
      <c r="M54" s="120">
        <f>J54*0.05</f>
        <v>879259.5</v>
      </c>
      <c r="N54" s="12"/>
      <c r="O54" s="12"/>
      <c r="P54" s="10"/>
      <c r="Q54" s="10"/>
      <c r="R54" s="10"/>
      <c r="S54" s="10"/>
    </row>
    <row r="55" spans="1:19" s="13" customFormat="1" ht="33" customHeight="1" hidden="1">
      <c r="A55" s="50" t="s">
        <v>61</v>
      </c>
      <c r="B55" s="62" t="s">
        <v>136</v>
      </c>
      <c r="C55" s="51">
        <v>18</v>
      </c>
      <c r="D55" s="102">
        <v>6</v>
      </c>
      <c r="E55" s="102">
        <v>4</v>
      </c>
      <c r="F55" s="102">
        <v>2</v>
      </c>
      <c r="G55" s="96">
        <f>H55+I55</f>
        <v>410.40000000000003</v>
      </c>
      <c r="H55" s="52">
        <v>257.6</v>
      </c>
      <c r="I55" s="52">
        <v>152.8</v>
      </c>
      <c r="J55" s="96">
        <f>G55*30900</f>
        <v>12681360.000000002</v>
      </c>
      <c r="K55" s="77">
        <f t="shared" si="3"/>
        <v>10905969.6</v>
      </c>
      <c r="L55" s="120">
        <v>6943171.41</v>
      </c>
      <c r="M55" s="120">
        <f>J55*0.05</f>
        <v>634068.0000000001</v>
      </c>
      <c r="N55" s="12"/>
      <c r="O55" s="12"/>
      <c r="P55" s="10"/>
      <c r="Q55" s="10"/>
      <c r="R55" s="10"/>
      <c r="S55" s="10"/>
    </row>
    <row r="56" spans="1:19" s="13" customFormat="1" ht="33" customHeight="1" hidden="1">
      <c r="A56" s="50" t="s">
        <v>62</v>
      </c>
      <c r="B56" s="62" t="s">
        <v>137</v>
      </c>
      <c r="C56" s="51">
        <v>7</v>
      </c>
      <c r="D56" s="102">
        <v>1</v>
      </c>
      <c r="E56" s="102">
        <v>1</v>
      </c>
      <c r="F56" s="102">
        <v>0</v>
      </c>
      <c r="G56" s="96">
        <v>69</v>
      </c>
      <c r="H56" s="52">
        <v>69</v>
      </c>
      <c r="I56" s="52">
        <v>0</v>
      </c>
      <c r="J56" s="96">
        <f>G56*30900</f>
        <v>2132100</v>
      </c>
      <c r="K56" s="77">
        <f t="shared" si="3"/>
        <v>1833606</v>
      </c>
      <c r="L56" s="120">
        <v>1167346.07</v>
      </c>
      <c r="M56" s="120">
        <f>J56*0.05</f>
        <v>106605</v>
      </c>
      <c r="N56" s="12"/>
      <c r="O56" s="12"/>
      <c r="P56" s="7"/>
      <c r="Q56" s="7"/>
      <c r="R56" s="7"/>
      <c r="S56" s="7"/>
    </row>
    <row r="57" spans="1:19" s="13" customFormat="1" ht="33" customHeight="1" hidden="1">
      <c r="A57" s="50" t="s">
        <v>63</v>
      </c>
      <c r="B57" s="62" t="s">
        <v>138</v>
      </c>
      <c r="C57" s="51">
        <v>4</v>
      </c>
      <c r="D57" s="102">
        <v>1</v>
      </c>
      <c r="E57" s="102">
        <v>1</v>
      </c>
      <c r="F57" s="102">
        <v>0</v>
      </c>
      <c r="G57" s="96">
        <v>42.1</v>
      </c>
      <c r="H57" s="52">
        <v>42.1</v>
      </c>
      <c r="I57" s="52">
        <v>0</v>
      </c>
      <c r="J57" s="96">
        <f>G57*30900</f>
        <v>1300890</v>
      </c>
      <c r="K57" s="77">
        <f t="shared" si="3"/>
        <v>1118765.4</v>
      </c>
      <c r="L57" s="120">
        <v>712192.36</v>
      </c>
      <c r="M57" s="120">
        <f>J57*0.05</f>
        <v>65044.5</v>
      </c>
      <c r="N57" s="12"/>
      <c r="O57" s="12"/>
      <c r="P57" s="7"/>
      <c r="Q57" s="7"/>
      <c r="R57" s="7"/>
      <c r="S57" s="7"/>
    </row>
    <row r="58" spans="1:19" s="29" customFormat="1" ht="33" customHeight="1" hidden="1">
      <c r="A58" s="42"/>
      <c r="B58" s="58" t="s">
        <v>43</v>
      </c>
      <c r="C58" s="40">
        <f aca="true" t="shared" si="18" ref="C58:M58">SUM(C59:C68)</f>
        <v>96</v>
      </c>
      <c r="D58" s="99">
        <f t="shared" si="18"/>
        <v>41</v>
      </c>
      <c r="E58" s="99">
        <f t="shared" si="18"/>
        <v>15</v>
      </c>
      <c r="F58" s="99">
        <f t="shared" si="18"/>
        <v>26</v>
      </c>
      <c r="G58" s="77">
        <f t="shared" si="18"/>
        <v>1727.3</v>
      </c>
      <c r="H58" s="41">
        <f t="shared" si="18"/>
        <v>638.1899999999999</v>
      </c>
      <c r="I58" s="41">
        <f t="shared" si="18"/>
        <v>1089.11</v>
      </c>
      <c r="J58" s="77">
        <f t="shared" si="18"/>
        <v>53373570</v>
      </c>
      <c r="K58" s="77">
        <f t="shared" si="3"/>
        <v>45901270.2</v>
      </c>
      <c r="L58" s="116">
        <f t="shared" si="18"/>
        <v>32024142</v>
      </c>
      <c r="M58" s="116">
        <f t="shared" si="18"/>
        <v>2668678.5</v>
      </c>
      <c r="N58" s="5"/>
      <c r="O58" s="5"/>
      <c r="P58" s="7"/>
      <c r="Q58" s="7"/>
      <c r="R58" s="7"/>
      <c r="S58" s="7"/>
    </row>
    <row r="59" spans="1:19" s="13" customFormat="1" ht="33" customHeight="1" hidden="1">
      <c r="A59" s="42" t="s">
        <v>64</v>
      </c>
      <c r="B59" s="63" t="s">
        <v>114</v>
      </c>
      <c r="C59" s="53">
        <v>3</v>
      </c>
      <c r="D59" s="103">
        <v>2</v>
      </c>
      <c r="E59" s="81">
        <v>1</v>
      </c>
      <c r="F59" s="81">
        <v>1</v>
      </c>
      <c r="G59" s="97">
        <f>H59+I59</f>
        <v>106.21000000000001</v>
      </c>
      <c r="H59" s="46">
        <v>50.1</v>
      </c>
      <c r="I59" s="46">
        <v>56.11</v>
      </c>
      <c r="J59" s="75">
        <f>G59*30900</f>
        <v>3281889.0000000005</v>
      </c>
      <c r="K59" s="77">
        <f t="shared" si="3"/>
        <v>2822424.54</v>
      </c>
      <c r="L59" s="117">
        <f>J59*0.6</f>
        <v>1969133.4000000001</v>
      </c>
      <c r="M59" s="117">
        <f>J59*0.05</f>
        <v>164094.45000000004</v>
      </c>
      <c r="N59" s="11"/>
      <c r="O59" s="11"/>
      <c r="P59" s="7"/>
      <c r="Q59" s="7"/>
      <c r="R59" s="7"/>
      <c r="S59" s="7"/>
    </row>
    <row r="60" spans="1:19" s="13" customFormat="1" ht="33" customHeight="1" hidden="1">
      <c r="A60" s="42" t="s">
        <v>65</v>
      </c>
      <c r="B60" s="63" t="s">
        <v>115</v>
      </c>
      <c r="C60" s="53">
        <v>3</v>
      </c>
      <c r="D60" s="103">
        <v>2</v>
      </c>
      <c r="E60" s="81">
        <v>1</v>
      </c>
      <c r="F60" s="81">
        <v>1</v>
      </c>
      <c r="G60" s="97">
        <v>90.25</v>
      </c>
      <c r="H60" s="46">
        <v>47.05</v>
      </c>
      <c r="I60" s="46">
        <v>43.2</v>
      </c>
      <c r="J60" s="75">
        <f aca="true" t="shared" si="19" ref="J60:J68">G60*30900</f>
        <v>2788725</v>
      </c>
      <c r="K60" s="77">
        <f t="shared" si="3"/>
        <v>2398303.5</v>
      </c>
      <c r="L60" s="117">
        <f aca="true" t="shared" si="20" ref="L60:L68">J60*0.6</f>
        <v>1673235</v>
      </c>
      <c r="M60" s="117">
        <f aca="true" t="shared" si="21" ref="M60:M68">J60*0.05</f>
        <v>139436.25</v>
      </c>
      <c r="N60" s="11"/>
      <c r="O60" s="11"/>
      <c r="P60" s="7"/>
      <c r="Q60" s="7"/>
      <c r="R60" s="7"/>
      <c r="S60" s="7"/>
    </row>
    <row r="61" spans="1:19" s="13" customFormat="1" ht="33" customHeight="1" hidden="1">
      <c r="A61" s="42" t="s">
        <v>66</v>
      </c>
      <c r="B61" s="63" t="s">
        <v>116</v>
      </c>
      <c r="C61" s="53">
        <v>12</v>
      </c>
      <c r="D61" s="103">
        <v>8</v>
      </c>
      <c r="E61" s="81">
        <v>0</v>
      </c>
      <c r="F61" s="81">
        <v>8</v>
      </c>
      <c r="G61" s="97">
        <v>333.6</v>
      </c>
      <c r="H61" s="46">
        <v>0</v>
      </c>
      <c r="I61" s="46">
        <v>333.6</v>
      </c>
      <c r="J61" s="75">
        <f t="shared" si="19"/>
        <v>10308240</v>
      </c>
      <c r="K61" s="77">
        <f t="shared" si="3"/>
        <v>8865086.4</v>
      </c>
      <c r="L61" s="117">
        <f t="shared" si="20"/>
        <v>6184944</v>
      </c>
      <c r="M61" s="117">
        <f t="shared" si="21"/>
        <v>515412</v>
      </c>
      <c r="N61" s="11"/>
      <c r="O61" s="11"/>
      <c r="P61" s="7"/>
      <c r="Q61" s="7"/>
      <c r="R61" s="7"/>
      <c r="S61" s="7"/>
    </row>
    <row r="62" spans="1:19" s="13" customFormat="1" ht="33" customHeight="1" hidden="1">
      <c r="A62" s="42" t="s">
        <v>67</v>
      </c>
      <c r="B62" s="63" t="s">
        <v>29</v>
      </c>
      <c r="C62" s="53">
        <v>51</v>
      </c>
      <c r="D62" s="103">
        <v>16</v>
      </c>
      <c r="E62" s="81">
        <v>10</v>
      </c>
      <c r="F62" s="81">
        <v>6</v>
      </c>
      <c r="G62" s="97">
        <v>646.34</v>
      </c>
      <c r="H62" s="46">
        <v>379.94</v>
      </c>
      <c r="I62" s="46">
        <v>266.4</v>
      </c>
      <c r="J62" s="75">
        <f t="shared" si="19"/>
        <v>19971906</v>
      </c>
      <c r="K62" s="77">
        <f t="shared" si="3"/>
        <v>17175839.16</v>
      </c>
      <c r="L62" s="117">
        <f t="shared" si="20"/>
        <v>11983143.6</v>
      </c>
      <c r="M62" s="117">
        <f t="shared" si="21"/>
        <v>998595.3</v>
      </c>
      <c r="N62" s="11"/>
      <c r="O62" s="11"/>
      <c r="P62" s="7"/>
      <c r="Q62" s="7"/>
      <c r="R62" s="7"/>
      <c r="S62" s="7"/>
    </row>
    <row r="63" spans="1:19" s="13" customFormat="1" ht="33" customHeight="1" hidden="1">
      <c r="A63" s="42" t="s">
        <v>68</v>
      </c>
      <c r="B63" s="59" t="s">
        <v>117</v>
      </c>
      <c r="C63" s="53">
        <v>5</v>
      </c>
      <c r="D63" s="103">
        <v>3</v>
      </c>
      <c r="E63" s="81">
        <v>0</v>
      </c>
      <c r="F63" s="81">
        <v>3</v>
      </c>
      <c r="G63" s="97">
        <v>91.8</v>
      </c>
      <c r="H63" s="46">
        <v>0</v>
      </c>
      <c r="I63" s="46">
        <v>91.8</v>
      </c>
      <c r="J63" s="75">
        <f t="shared" si="19"/>
        <v>2836620</v>
      </c>
      <c r="K63" s="77">
        <f t="shared" si="3"/>
        <v>2439493.2</v>
      </c>
      <c r="L63" s="117">
        <f t="shared" si="20"/>
        <v>1701972</v>
      </c>
      <c r="M63" s="117">
        <f t="shared" si="21"/>
        <v>141831</v>
      </c>
      <c r="N63" s="11"/>
      <c r="O63" s="11"/>
      <c r="P63" s="7"/>
      <c r="Q63" s="7"/>
      <c r="R63" s="7"/>
      <c r="S63" s="7"/>
    </row>
    <row r="64" spans="1:19" s="13" customFormat="1" ht="33" customHeight="1" hidden="1">
      <c r="A64" s="42" t="s">
        <v>69</v>
      </c>
      <c r="B64" s="59" t="s">
        <v>118</v>
      </c>
      <c r="C64" s="53">
        <v>4</v>
      </c>
      <c r="D64" s="103">
        <v>2</v>
      </c>
      <c r="E64" s="81">
        <v>1</v>
      </c>
      <c r="F64" s="81">
        <v>1</v>
      </c>
      <c r="G64" s="97">
        <v>81.7</v>
      </c>
      <c r="H64" s="46">
        <v>40.8</v>
      </c>
      <c r="I64" s="46">
        <v>40.9</v>
      </c>
      <c r="J64" s="75">
        <f t="shared" si="19"/>
        <v>2524530</v>
      </c>
      <c r="K64" s="77">
        <f t="shared" si="3"/>
        <v>2171095.8</v>
      </c>
      <c r="L64" s="117">
        <f t="shared" si="20"/>
        <v>1514718</v>
      </c>
      <c r="M64" s="117">
        <f t="shared" si="21"/>
        <v>126226.5</v>
      </c>
      <c r="N64" s="11"/>
      <c r="O64" s="11"/>
      <c r="P64" s="7"/>
      <c r="Q64" s="7"/>
      <c r="R64" s="7"/>
      <c r="S64" s="7"/>
    </row>
    <row r="65" spans="1:19" s="13" customFormat="1" ht="33" customHeight="1" hidden="1">
      <c r="A65" s="42" t="s">
        <v>70</v>
      </c>
      <c r="B65" s="59" t="s">
        <v>119</v>
      </c>
      <c r="C65" s="53">
        <v>2</v>
      </c>
      <c r="D65" s="103">
        <v>2</v>
      </c>
      <c r="E65" s="81">
        <v>0</v>
      </c>
      <c r="F65" s="81">
        <v>2</v>
      </c>
      <c r="G65" s="97">
        <v>89.6</v>
      </c>
      <c r="H65" s="46">
        <v>0</v>
      </c>
      <c r="I65" s="46">
        <v>89.6</v>
      </c>
      <c r="J65" s="75">
        <f t="shared" si="19"/>
        <v>2768640</v>
      </c>
      <c r="K65" s="77">
        <f t="shared" si="3"/>
        <v>2381030.4</v>
      </c>
      <c r="L65" s="117">
        <f t="shared" si="20"/>
        <v>1661184</v>
      </c>
      <c r="M65" s="117">
        <f t="shared" si="21"/>
        <v>138432</v>
      </c>
      <c r="N65" s="11"/>
      <c r="O65" s="11"/>
      <c r="P65" s="7"/>
      <c r="Q65" s="7"/>
      <c r="R65" s="7"/>
      <c r="S65" s="7"/>
    </row>
    <row r="66" spans="1:19" s="13" customFormat="1" ht="33" customHeight="1" hidden="1">
      <c r="A66" s="42" t="s">
        <v>71</v>
      </c>
      <c r="B66" s="59" t="s">
        <v>120</v>
      </c>
      <c r="C66" s="53">
        <v>7</v>
      </c>
      <c r="D66" s="103">
        <v>2</v>
      </c>
      <c r="E66" s="81">
        <v>0</v>
      </c>
      <c r="F66" s="81">
        <v>2</v>
      </c>
      <c r="G66" s="97">
        <v>63</v>
      </c>
      <c r="H66" s="46">
        <v>0</v>
      </c>
      <c r="I66" s="46">
        <v>63</v>
      </c>
      <c r="J66" s="75">
        <f t="shared" si="19"/>
        <v>1946700</v>
      </c>
      <c r="K66" s="77">
        <f t="shared" si="3"/>
        <v>1674162</v>
      </c>
      <c r="L66" s="117">
        <f t="shared" si="20"/>
        <v>1168020</v>
      </c>
      <c r="M66" s="117">
        <f t="shared" si="21"/>
        <v>97335</v>
      </c>
      <c r="N66" s="11"/>
      <c r="O66" s="11"/>
      <c r="P66" s="7"/>
      <c r="Q66" s="7"/>
      <c r="R66" s="7"/>
      <c r="S66" s="7"/>
    </row>
    <row r="67" spans="1:19" s="13" customFormat="1" ht="33" customHeight="1" hidden="1">
      <c r="A67" s="42" t="s">
        <v>72</v>
      </c>
      <c r="B67" s="59" t="s">
        <v>121</v>
      </c>
      <c r="C67" s="53">
        <v>5</v>
      </c>
      <c r="D67" s="103">
        <v>2</v>
      </c>
      <c r="E67" s="81">
        <v>0</v>
      </c>
      <c r="F67" s="81">
        <v>2</v>
      </c>
      <c r="G67" s="97">
        <v>104.5</v>
      </c>
      <c r="H67" s="46">
        <v>0</v>
      </c>
      <c r="I67" s="46">
        <v>104.5</v>
      </c>
      <c r="J67" s="75">
        <f t="shared" si="19"/>
        <v>3229050</v>
      </c>
      <c r="K67" s="77">
        <f t="shared" si="3"/>
        <v>2776983</v>
      </c>
      <c r="L67" s="117">
        <f t="shared" si="20"/>
        <v>1937430</v>
      </c>
      <c r="M67" s="117">
        <f t="shared" si="21"/>
        <v>161452.5</v>
      </c>
      <c r="N67" s="11"/>
      <c r="O67" s="11"/>
      <c r="P67" s="7"/>
      <c r="Q67" s="7"/>
      <c r="R67" s="7"/>
      <c r="S67" s="7"/>
    </row>
    <row r="68" spans="1:19" s="13" customFormat="1" ht="33" customHeight="1" hidden="1">
      <c r="A68" s="42" t="s">
        <v>73</v>
      </c>
      <c r="B68" s="59" t="s">
        <v>122</v>
      </c>
      <c r="C68" s="53">
        <v>4</v>
      </c>
      <c r="D68" s="103">
        <v>2</v>
      </c>
      <c r="E68" s="81">
        <v>2</v>
      </c>
      <c r="F68" s="81">
        <v>0</v>
      </c>
      <c r="G68" s="97">
        <v>120.3</v>
      </c>
      <c r="H68" s="46">
        <v>120.3</v>
      </c>
      <c r="I68" s="46">
        <v>0</v>
      </c>
      <c r="J68" s="75">
        <f t="shared" si="19"/>
        <v>3717270</v>
      </c>
      <c r="K68" s="77">
        <f t="shared" si="3"/>
        <v>3196852.2</v>
      </c>
      <c r="L68" s="117">
        <f t="shared" si="20"/>
        <v>2230362</v>
      </c>
      <c r="M68" s="117">
        <f t="shared" si="21"/>
        <v>185863.5</v>
      </c>
      <c r="N68" s="11"/>
      <c r="O68" s="11"/>
      <c r="P68" s="7"/>
      <c r="Q68" s="7"/>
      <c r="R68" s="7"/>
      <c r="S68" s="7"/>
    </row>
    <row r="69" spans="1:19" s="13" customFormat="1" ht="33" customHeight="1" hidden="1">
      <c r="A69" s="42"/>
      <c r="B69" s="58" t="s">
        <v>42</v>
      </c>
      <c r="C69" s="40">
        <f aca="true" t="shared" si="22" ref="C69:M69">SUM(C70:C82)</f>
        <v>224</v>
      </c>
      <c r="D69" s="99">
        <f t="shared" si="22"/>
        <v>94</v>
      </c>
      <c r="E69" s="99">
        <f t="shared" si="22"/>
        <v>56</v>
      </c>
      <c r="F69" s="99">
        <f t="shared" si="22"/>
        <v>38</v>
      </c>
      <c r="G69" s="77">
        <f t="shared" si="22"/>
        <v>3562.1999999999994</v>
      </c>
      <c r="H69" s="41">
        <f t="shared" si="22"/>
        <v>2313.3999999999996</v>
      </c>
      <c r="I69" s="41">
        <f t="shared" si="22"/>
        <v>1248.8</v>
      </c>
      <c r="J69" s="77">
        <f t="shared" si="22"/>
        <v>110071980</v>
      </c>
      <c r="K69" s="77">
        <f t="shared" si="3"/>
        <v>94661902.8</v>
      </c>
      <c r="L69" s="116">
        <f t="shared" si="22"/>
        <v>66043188</v>
      </c>
      <c r="M69" s="116">
        <f t="shared" si="22"/>
        <v>5503599</v>
      </c>
      <c r="N69" s="5"/>
      <c r="O69" s="5"/>
      <c r="P69" s="7"/>
      <c r="Q69" s="7"/>
      <c r="R69" s="7"/>
      <c r="S69" s="7"/>
    </row>
    <row r="70" spans="1:19" s="13" customFormat="1" ht="33" customHeight="1" hidden="1">
      <c r="A70" s="42" t="s">
        <v>74</v>
      </c>
      <c r="B70" s="63" t="s">
        <v>102</v>
      </c>
      <c r="C70" s="53">
        <v>33</v>
      </c>
      <c r="D70" s="103">
        <v>15</v>
      </c>
      <c r="E70" s="103">
        <v>10</v>
      </c>
      <c r="F70" s="103">
        <v>5</v>
      </c>
      <c r="G70" s="97">
        <v>602.2</v>
      </c>
      <c r="H70" s="54">
        <v>469.7</v>
      </c>
      <c r="I70" s="54">
        <v>132.5</v>
      </c>
      <c r="J70" s="75">
        <f>G70*30900</f>
        <v>18607980</v>
      </c>
      <c r="K70" s="77">
        <f t="shared" si="3"/>
        <v>16002862.8</v>
      </c>
      <c r="L70" s="117">
        <f>J70*0.6</f>
        <v>11164788</v>
      </c>
      <c r="M70" s="117">
        <f>J70*0.05</f>
        <v>930399</v>
      </c>
      <c r="N70" s="11"/>
      <c r="O70" s="11"/>
      <c r="P70" s="7"/>
      <c r="Q70" s="7"/>
      <c r="R70" s="7"/>
      <c r="S70" s="7"/>
    </row>
    <row r="71" spans="1:19" s="13" customFormat="1" ht="33" customHeight="1" hidden="1">
      <c r="A71" s="42" t="s">
        <v>75</v>
      </c>
      <c r="B71" s="63" t="s">
        <v>103</v>
      </c>
      <c r="C71" s="53">
        <v>16</v>
      </c>
      <c r="D71" s="103">
        <v>7</v>
      </c>
      <c r="E71" s="103">
        <v>7</v>
      </c>
      <c r="F71" s="103">
        <v>0</v>
      </c>
      <c r="G71" s="97">
        <v>270.6</v>
      </c>
      <c r="H71" s="54">
        <v>270.6</v>
      </c>
      <c r="I71" s="54">
        <v>0</v>
      </c>
      <c r="J71" s="75">
        <f aca="true" t="shared" si="23" ref="J71:J82">G71*30900</f>
        <v>8361540.000000001</v>
      </c>
      <c r="K71" s="77">
        <f t="shared" si="3"/>
        <v>7190924.4</v>
      </c>
      <c r="L71" s="117">
        <f aca="true" t="shared" si="24" ref="L71:L82">J71*0.6</f>
        <v>5016924</v>
      </c>
      <c r="M71" s="117">
        <f aca="true" t="shared" si="25" ref="M71:M82">J71*0.05</f>
        <v>418077.00000000006</v>
      </c>
      <c r="N71" s="11"/>
      <c r="O71" s="11"/>
      <c r="P71" s="7"/>
      <c r="Q71" s="7"/>
      <c r="R71" s="7"/>
      <c r="S71" s="7"/>
    </row>
    <row r="72" spans="1:19" s="13" customFormat="1" ht="33" customHeight="1" hidden="1">
      <c r="A72" s="42" t="s">
        <v>76</v>
      </c>
      <c r="B72" s="63" t="s">
        <v>104</v>
      </c>
      <c r="C72" s="53">
        <v>9</v>
      </c>
      <c r="D72" s="103">
        <v>3</v>
      </c>
      <c r="E72" s="103">
        <v>3</v>
      </c>
      <c r="F72" s="103">
        <v>0</v>
      </c>
      <c r="G72" s="97">
        <v>89.1</v>
      </c>
      <c r="H72" s="54">
        <v>89.1</v>
      </c>
      <c r="I72" s="54">
        <v>0</v>
      </c>
      <c r="J72" s="75">
        <f t="shared" si="23"/>
        <v>2753190</v>
      </c>
      <c r="K72" s="77">
        <f t="shared" si="3"/>
        <v>2367743.4</v>
      </c>
      <c r="L72" s="117">
        <f t="shared" si="24"/>
        <v>1651914</v>
      </c>
      <c r="M72" s="117">
        <f t="shared" si="25"/>
        <v>137659.5</v>
      </c>
      <c r="N72" s="11"/>
      <c r="O72" s="11"/>
      <c r="P72" s="7"/>
      <c r="Q72" s="7"/>
      <c r="R72" s="7"/>
      <c r="S72" s="7"/>
    </row>
    <row r="73" spans="1:19" s="13" customFormat="1" ht="33" customHeight="1" hidden="1">
      <c r="A73" s="42" t="s">
        <v>77</v>
      </c>
      <c r="B73" s="63" t="s">
        <v>105</v>
      </c>
      <c r="C73" s="53">
        <v>9</v>
      </c>
      <c r="D73" s="103">
        <v>3</v>
      </c>
      <c r="E73" s="103">
        <v>2</v>
      </c>
      <c r="F73" s="103">
        <v>1</v>
      </c>
      <c r="G73" s="97">
        <v>127.1</v>
      </c>
      <c r="H73" s="54">
        <v>100.1</v>
      </c>
      <c r="I73" s="54">
        <v>27</v>
      </c>
      <c r="J73" s="75">
        <f t="shared" si="23"/>
        <v>3927390</v>
      </c>
      <c r="K73" s="77">
        <f t="shared" si="3"/>
        <v>3377555.4</v>
      </c>
      <c r="L73" s="117">
        <f t="shared" si="24"/>
        <v>2356434</v>
      </c>
      <c r="M73" s="117">
        <f t="shared" si="25"/>
        <v>196369.5</v>
      </c>
      <c r="N73" s="11"/>
      <c r="O73" s="11"/>
      <c r="P73" s="7"/>
      <c r="Q73" s="7"/>
      <c r="R73" s="7"/>
      <c r="S73" s="7"/>
    </row>
    <row r="74" spans="1:19" s="13" customFormat="1" ht="33" customHeight="1" hidden="1">
      <c r="A74" s="42" t="s">
        <v>78</v>
      </c>
      <c r="B74" s="63" t="s">
        <v>106</v>
      </c>
      <c r="C74" s="53">
        <v>20</v>
      </c>
      <c r="D74" s="103">
        <v>8</v>
      </c>
      <c r="E74" s="103">
        <v>5</v>
      </c>
      <c r="F74" s="103">
        <v>3</v>
      </c>
      <c r="G74" s="97">
        <v>369</v>
      </c>
      <c r="H74" s="54">
        <v>231.6</v>
      </c>
      <c r="I74" s="54">
        <v>137.4</v>
      </c>
      <c r="J74" s="75">
        <f t="shared" si="23"/>
        <v>11402100</v>
      </c>
      <c r="K74" s="77">
        <f t="shared" si="3"/>
        <v>9805806</v>
      </c>
      <c r="L74" s="117">
        <f t="shared" si="24"/>
        <v>6841260</v>
      </c>
      <c r="M74" s="117">
        <f t="shared" si="25"/>
        <v>570105</v>
      </c>
      <c r="N74" s="11"/>
      <c r="O74" s="11"/>
      <c r="P74" s="7"/>
      <c r="Q74" s="7"/>
      <c r="R74" s="7"/>
      <c r="S74" s="7"/>
    </row>
    <row r="75" spans="1:19" s="13" customFormat="1" ht="33" customHeight="1" hidden="1">
      <c r="A75" s="42" t="s">
        <v>79</v>
      </c>
      <c r="B75" s="63" t="s">
        <v>107</v>
      </c>
      <c r="C75" s="53">
        <v>18</v>
      </c>
      <c r="D75" s="103">
        <v>8</v>
      </c>
      <c r="E75" s="103">
        <v>5</v>
      </c>
      <c r="F75" s="103">
        <v>3</v>
      </c>
      <c r="G75" s="97">
        <v>370.2</v>
      </c>
      <c r="H75" s="54">
        <v>231.1</v>
      </c>
      <c r="I75" s="54">
        <v>139.1</v>
      </c>
      <c r="J75" s="75">
        <f t="shared" si="23"/>
        <v>11439180</v>
      </c>
      <c r="K75" s="77">
        <f t="shared" si="3"/>
        <v>9837694.8</v>
      </c>
      <c r="L75" s="117">
        <f t="shared" si="24"/>
        <v>6863508</v>
      </c>
      <c r="M75" s="117">
        <f t="shared" si="25"/>
        <v>571959</v>
      </c>
      <c r="N75" s="11"/>
      <c r="O75" s="11"/>
      <c r="P75" s="7"/>
      <c r="Q75" s="7"/>
      <c r="R75" s="7"/>
      <c r="S75" s="7"/>
    </row>
    <row r="76" spans="1:19" s="13" customFormat="1" ht="33" customHeight="1" hidden="1">
      <c r="A76" s="42" t="s">
        <v>80</v>
      </c>
      <c r="B76" s="63" t="s">
        <v>108</v>
      </c>
      <c r="C76" s="53">
        <v>24</v>
      </c>
      <c r="D76" s="103">
        <v>8</v>
      </c>
      <c r="E76" s="103">
        <v>5</v>
      </c>
      <c r="F76" s="103">
        <v>3</v>
      </c>
      <c r="G76" s="97">
        <v>371.9</v>
      </c>
      <c r="H76" s="54">
        <v>189.4</v>
      </c>
      <c r="I76" s="54">
        <v>182.5</v>
      </c>
      <c r="J76" s="75">
        <f t="shared" si="23"/>
        <v>11491710</v>
      </c>
      <c r="K76" s="77">
        <f t="shared" si="3"/>
        <v>9882870.6</v>
      </c>
      <c r="L76" s="117">
        <f t="shared" si="24"/>
        <v>6895026</v>
      </c>
      <c r="M76" s="117">
        <f t="shared" si="25"/>
        <v>574585.5</v>
      </c>
      <c r="N76" s="11"/>
      <c r="O76" s="11"/>
      <c r="P76" s="7"/>
      <c r="Q76" s="7"/>
      <c r="R76" s="7"/>
      <c r="S76" s="7"/>
    </row>
    <row r="77" spans="1:19" s="13" customFormat="1" ht="33" customHeight="1" hidden="1">
      <c r="A77" s="42" t="s">
        <v>81</v>
      </c>
      <c r="B77" s="63" t="s">
        <v>109</v>
      </c>
      <c r="C77" s="53">
        <v>53</v>
      </c>
      <c r="D77" s="103">
        <v>23</v>
      </c>
      <c r="E77" s="103">
        <v>0</v>
      </c>
      <c r="F77" s="103">
        <v>23</v>
      </c>
      <c r="G77" s="97">
        <v>630.3</v>
      </c>
      <c r="H77" s="54">
        <v>0</v>
      </c>
      <c r="I77" s="54">
        <v>630.3</v>
      </c>
      <c r="J77" s="75">
        <f t="shared" si="23"/>
        <v>19476270</v>
      </c>
      <c r="K77" s="77">
        <f t="shared" si="3"/>
        <v>16749592.2</v>
      </c>
      <c r="L77" s="117">
        <f t="shared" si="24"/>
        <v>11685762</v>
      </c>
      <c r="M77" s="117">
        <f t="shared" si="25"/>
        <v>973813.5</v>
      </c>
      <c r="N77" s="11"/>
      <c r="O77" s="11"/>
      <c r="P77" s="7"/>
      <c r="Q77" s="7"/>
      <c r="R77" s="7"/>
      <c r="S77" s="7"/>
    </row>
    <row r="78" spans="1:19" s="13" customFormat="1" ht="33" customHeight="1" hidden="1">
      <c r="A78" s="42" t="s">
        <v>82</v>
      </c>
      <c r="B78" s="63" t="s">
        <v>110</v>
      </c>
      <c r="C78" s="53">
        <v>10</v>
      </c>
      <c r="D78" s="103">
        <v>3</v>
      </c>
      <c r="E78" s="103">
        <v>3</v>
      </c>
      <c r="F78" s="103">
        <v>0</v>
      </c>
      <c r="G78" s="97">
        <v>172.1</v>
      </c>
      <c r="H78" s="54">
        <v>172.1</v>
      </c>
      <c r="I78" s="54">
        <v>0</v>
      </c>
      <c r="J78" s="75">
        <f t="shared" si="23"/>
        <v>5317890</v>
      </c>
      <c r="K78" s="77">
        <f t="shared" si="3"/>
        <v>4573385.4</v>
      </c>
      <c r="L78" s="117">
        <f t="shared" si="24"/>
        <v>3190734</v>
      </c>
      <c r="M78" s="117">
        <f t="shared" si="25"/>
        <v>265894.5</v>
      </c>
      <c r="N78" s="11"/>
      <c r="O78" s="11"/>
      <c r="P78" s="7"/>
      <c r="Q78" s="7"/>
      <c r="R78" s="7"/>
      <c r="S78" s="7"/>
    </row>
    <row r="79" spans="1:19" s="13" customFormat="1" ht="33" customHeight="1" hidden="1">
      <c r="A79" s="42" t="s">
        <v>83</v>
      </c>
      <c r="B79" s="63" t="s">
        <v>111</v>
      </c>
      <c r="C79" s="53">
        <v>5</v>
      </c>
      <c r="D79" s="103">
        <v>3</v>
      </c>
      <c r="E79" s="103">
        <v>3</v>
      </c>
      <c r="F79" s="103">
        <v>0</v>
      </c>
      <c r="G79" s="97">
        <v>84</v>
      </c>
      <c r="H79" s="54">
        <v>84</v>
      </c>
      <c r="I79" s="54">
        <v>0</v>
      </c>
      <c r="J79" s="75">
        <f t="shared" si="23"/>
        <v>2595600</v>
      </c>
      <c r="K79" s="77">
        <f t="shared" si="3"/>
        <v>2232216</v>
      </c>
      <c r="L79" s="117">
        <f t="shared" si="24"/>
        <v>1557360</v>
      </c>
      <c r="M79" s="117">
        <f t="shared" si="25"/>
        <v>129780</v>
      </c>
      <c r="N79" s="11"/>
      <c r="O79" s="11"/>
      <c r="P79" s="7"/>
      <c r="Q79" s="7"/>
      <c r="R79" s="7"/>
      <c r="S79" s="7"/>
    </row>
    <row r="80" spans="1:19" s="13" customFormat="1" ht="33" customHeight="1" hidden="1">
      <c r="A80" s="42" t="s">
        <v>84</v>
      </c>
      <c r="B80" s="63" t="s">
        <v>112</v>
      </c>
      <c r="C80" s="53">
        <v>8</v>
      </c>
      <c r="D80" s="103">
        <v>4</v>
      </c>
      <c r="E80" s="103">
        <v>4</v>
      </c>
      <c r="F80" s="103">
        <v>0</v>
      </c>
      <c r="G80" s="97">
        <v>210</v>
      </c>
      <c r="H80" s="54">
        <v>210</v>
      </c>
      <c r="I80" s="54">
        <v>0</v>
      </c>
      <c r="J80" s="75">
        <f t="shared" si="23"/>
        <v>6489000</v>
      </c>
      <c r="K80" s="77">
        <f t="shared" si="3"/>
        <v>5580540</v>
      </c>
      <c r="L80" s="117">
        <f t="shared" si="24"/>
        <v>3893400</v>
      </c>
      <c r="M80" s="117">
        <f t="shared" si="25"/>
        <v>324450</v>
      </c>
      <c r="N80" s="11"/>
      <c r="O80" s="11"/>
      <c r="P80" s="7"/>
      <c r="Q80" s="7"/>
      <c r="R80" s="7"/>
      <c r="S80" s="7"/>
    </row>
    <row r="81" spans="1:19" s="13" customFormat="1" ht="33" customHeight="1" hidden="1">
      <c r="A81" s="42" t="s">
        <v>85</v>
      </c>
      <c r="B81" s="63" t="s">
        <v>113</v>
      </c>
      <c r="C81" s="53">
        <v>10</v>
      </c>
      <c r="D81" s="103">
        <v>2</v>
      </c>
      <c r="E81" s="103">
        <v>2</v>
      </c>
      <c r="F81" s="103">
        <v>0</v>
      </c>
      <c r="G81" s="97">
        <v>76.7</v>
      </c>
      <c r="H81" s="54">
        <v>76.7</v>
      </c>
      <c r="I81" s="54">
        <v>0</v>
      </c>
      <c r="J81" s="75">
        <f t="shared" si="23"/>
        <v>2370030</v>
      </c>
      <c r="K81" s="77">
        <f t="shared" si="3"/>
        <v>2038225.8</v>
      </c>
      <c r="L81" s="117">
        <f t="shared" si="24"/>
        <v>1422018</v>
      </c>
      <c r="M81" s="117">
        <f t="shared" si="25"/>
        <v>118501.5</v>
      </c>
      <c r="N81" s="11"/>
      <c r="O81" s="11"/>
      <c r="P81" s="7"/>
      <c r="Q81" s="7"/>
      <c r="R81" s="7"/>
      <c r="S81" s="7"/>
    </row>
    <row r="82" spans="1:19" s="13" customFormat="1" ht="33" customHeight="1" hidden="1">
      <c r="A82" s="42" t="s">
        <v>86</v>
      </c>
      <c r="B82" s="63" t="s">
        <v>130</v>
      </c>
      <c r="C82" s="53">
        <v>9</v>
      </c>
      <c r="D82" s="103">
        <v>7</v>
      </c>
      <c r="E82" s="103">
        <v>7</v>
      </c>
      <c r="F82" s="103">
        <v>0</v>
      </c>
      <c r="G82" s="97">
        <v>189</v>
      </c>
      <c r="H82" s="54">
        <v>189</v>
      </c>
      <c r="I82" s="54">
        <v>0</v>
      </c>
      <c r="J82" s="75">
        <f t="shared" si="23"/>
        <v>5840100</v>
      </c>
      <c r="K82" s="77">
        <f t="shared" si="3"/>
        <v>5022486</v>
      </c>
      <c r="L82" s="117">
        <f t="shared" si="24"/>
        <v>3504060</v>
      </c>
      <c r="M82" s="117">
        <f t="shared" si="25"/>
        <v>292005</v>
      </c>
      <c r="N82" s="11"/>
      <c r="O82" s="11"/>
      <c r="P82" s="7"/>
      <c r="Q82" s="7"/>
      <c r="R82" s="7"/>
      <c r="S82" s="7"/>
    </row>
    <row r="83" spans="1:19" s="29" customFormat="1" ht="35.25" customHeight="1" hidden="1">
      <c r="A83" s="42"/>
      <c r="B83" s="58" t="s">
        <v>44</v>
      </c>
      <c r="C83" s="40">
        <f aca="true" t="shared" si="26" ref="C83:M83">SUM(C84:C88)</f>
        <v>43</v>
      </c>
      <c r="D83" s="99">
        <f t="shared" si="26"/>
        <v>11</v>
      </c>
      <c r="E83" s="99">
        <f t="shared" si="26"/>
        <v>0</v>
      </c>
      <c r="F83" s="99">
        <f t="shared" si="26"/>
        <v>11</v>
      </c>
      <c r="G83" s="77">
        <f t="shared" si="26"/>
        <v>419.29999999999995</v>
      </c>
      <c r="H83" s="41">
        <f t="shared" si="26"/>
        <v>0</v>
      </c>
      <c r="I83" s="41">
        <f t="shared" si="26"/>
        <v>419.29999999999995</v>
      </c>
      <c r="J83" s="77">
        <f t="shared" si="26"/>
        <v>12937830</v>
      </c>
      <c r="K83" s="77">
        <f t="shared" si="3"/>
        <v>11126533.8</v>
      </c>
      <c r="L83" s="116">
        <f t="shared" si="26"/>
        <v>7762698</v>
      </c>
      <c r="M83" s="116">
        <f t="shared" si="26"/>
        <v>646891.5</v>
      </c>
      <c r="N83" s="5"/>
      <c r="O83" s="5"/>
      <c r="P83" s="7"/>
      <c r="Q83" s="7"/>
      <c r="R83" s="7"/>
      <c r="S83" s="7"/>
    </row>
    <row r="84" spans="1:19" s="13" customFormat="1" ht="33" customHeight="1" hidden="1">
      <c r="A84" s="42" t="s">
        <v>87</v>
      </c>
      <c r="B84" s="59" t="s">
        <v>45</v>
      </c>
      <c r="C84" s="55">
        <v>8</v>
      </c>
      <c r="D84" s="81">
        <v>2</v>
      </c>
      <c r="E84" s="81">
        <v>0</v>
      </c>
      <c r="F84" s="81">
        <v>2</v>
      </c>
      <c r="G84" s="75">
        <f>H84+I84</f>
        <v>83.5</v>
      </c>
      <c r="H84" s="46">
        <v>0</v>
      </c>
      <c r="I84" s="46">
        <v>83.5</v>
      </c>
      <c r="J84" s="75">
        <f>G84*30900</f>
        <v>2580150</v>
      </c>
      <c r="K84" s="77">
        <f t="shared" si="3"/>
        <v>2218929</v>
      </c>
      <c r="L84" s="117">
        <f>J84*0.6</f>
        <v>1548090</v>
      </c>
      <c r="M84" s="117">
        <f>J84*0.05</f>
        <v>129007.5</v>
      </c>
      <c r="N84" s="11"/>
      <c r="O84" s="11"/>
      <c r="P84" s="7"/>
      <c r="Q84" s="7"/>
      <c r="R84" s="7"/>
      <c r="S84" s="7"/>
    </row>
    <row r="85" spans="1:19" s="13" customFormat="1" ht="33" customHeight="1" hidden="1">
      <c r="A85" s="42" t="s">
        <v>88</v>
      </c>
      <c r="B85" s="59" t="s">
        <v>46</v>
      </c>
      <c r="C85" s="55">
        <v>10</v>
      </c>
      <c r="D85" s="81">
        <v>2</v>
      </c>
      <c r="E85" s="81">
        <v>0</v>
      </c>
      <c r="F85" s="81">
        <v>2</v>
      </c>
      <c r="G85" s="75">
        <f>H85+I85</f>
        <v>82</v>
      </c>
      <c r="H85" s="46">
        <v>0</v>
      </c>
      <c r="I85" s="46">
        <v>82</v>
      </c>
      <c r="J85" s="75">
        <f>G85*30900</f>
        <v>2533800</v>
      </c>
      <c r="K85" s="77">
        <f t="shared" si="3"/>
        <v>2179068</v>
      </c>
      <c r="L85" s="117">
        <f>J85*0.6</f>
        <v>1520280</v>
      </c>
      <c r="M85" s="117">
        <f>J85*0.05</f>
        <v>126690</v>
      </c>
      <c r="N85" s="11"/>
      <c r="O85" s="11"/>
      <c r="P85" s="7"/>
      <c r="Q85" s="7"/>
      <c r="R85" s="7"/>
      <c r="S85" s="7"/>
    </row>
    <row r="86" spans="1:19" s="13" customFormat="1" ht="33" customHeight="1" hidden="1">
      <c r="A86" s="42" t="s">
        <v>89</v>
      </c>
      <c r="B86" s="59" t="s">
        <v>47</v>
      </c>
      <c r="C86" s="55">
        <v>4</v>
      </c>
      <c r="D86" s="81">
        <v>2</v>
      </c>
      <c r="E86" s="81">
        <v>0</v>
      </c>
      <c r="F86" s="81">
        <v>2</v>
      </c>
      <c r="G86" s="75">
        <f>H86+I86</f>
        <v>83.2</v>
      </c>
      <c r="H86" s="46">
        <v>0</v>
      </c>
      <c r="I86" s="46">
        <v>83.2</v>
      </c>
      <c r="J86" s="75">
        <v>2552340</v>
      </c>
      <c r="K86" s="77">
        <f>ROUND(J86*86/100,2)</f>
        <v>2195012.4</v>
      </c>
      <c r="L86" s="117">
        <v>1531404</v>
      </c>
      <c r="M86" s="117">
        <v>127617</v>
      </c>
      <c r="N86" s="11"/>
      <c r="O86" s="11"/>
      <c r="P86" s="7"/>
      <c r="Q86" s="7"/>
      <c r="R86" s="7"/>
      <c r="S86" s="7"/>
    </row>
    <row r="87" spans="1:19" s="13" customFormat="1" ht="33" customHeight="1" hidden="1">
      <c r="A87" s="42" t="s">
        <v>90</v>
      </c>
      <c r="B87" s="59" t="s">
        <v>48</v>
      </c>
      <c r="C87" s="55">
        <v>12</v>
      </c>
      <c r="D87" s="81">
        <v>3</v>
      </c>
      <c r="E87" s="81">
        <v>0</v>
      </c>
      <c r="F87" s="81">
        <v>3</v>
      </c>
      <c r="G87" s="75">
        <f>H87+I87</f>
        <v>85.5</v>
      </c>
      <c r="H87" s="46">
        <v>0</v>
      </c>
      <c r="I87" s="46">
        <v>85.5</v>
      </c>
      <c r="J87" s="75">
        <f>G87*30900</f>
        <v>2641950</v>
      </c>
      <c r="K87" s="77">
        <f>ROUND(J87*86/100,2)</f>
        <v>2272077</v>
      </c>
      <c r="L87" s="117">
        <f>J87*0.6</f>
        <v>1585170</v>
      </c>
      <c r="M87" s="117">
        <f aca="true" t="shared" si="27" ref="M87:M92">J87*0.05</f>
        <v>132097.5</v>
      </c>
      <c r="N87" s="11"/>
      <c r="O87" s="11"/>
      <c r="P87" s="7"/>
      <c r="Q87" s="7"/>
      <c r="R87" s="7"/>
      <c r="S87" s="7"/>
    </row>
    <row r="88" spans="1:19" s="13" customFormat="1" ht="33" customHeight="1" hidden="1">
      <c r="A88" s="42" t="s">
        <v>91</v>
      </c>
      <c r="B88" s="59" t="s">
        <v>49</v>
      </c>
      <c r="C88" s="55">
        <v>9</v>
      </c>
      <c r="D88" s="81">
        <v>2</v>
      </c>
      <c r="E88" s="81">
        <v>0</v>
      </c>
      <c r="F88" s="81">
        <v>2</v>
      </c>
      <c r="G88" s="75">
        <f>H88+I88</f>
        <v>85.1</v>
      </c>
      <c r="H88" s="46">
        <v>0</v>
      </c>
      <c r="I88" s="46">
        <v>85.1</v>
      </c>
      <c r="J88" s="75">
        <f>G88*30900</f>
        <v>2629590</v>
      </c>
      <c r="K88" s="77">
        <f>ROUND(J88*86/100,2)</f>
        <v>2261447.4</v>
      </c>
      <c r="L88" s="117">
        <f>J88*0.6</f>
        <v>1577754</v>
      </c>
      <c r="M88" s="117">
        <f t="shared" si="27"/>
        <v>131479.5</v>
      </c>
      <c r="N88" s="11"/>
      <c r="O88" s="11"/>
      <c r="P88" s="7"/>
      <c r="Q88" s="7"/>
      <c r="R88" s="7"/>
      <c r="S88" s="7"/>
    </row>
    <row r="89" spans="1:19" s="84" customFormat="1" ht="33" customHeight="1">
      <c r="A89" s="79"/>
      <c r="B89" s="78" t="s">
        <v>163</v>
      </c>
      <c r="C89" s="80">
        <v>5</v>
      </c>
      <c r="D89" s="81">
        <v>2</v>
      </c>
      <c r="E89" s="81">
        <v>2</v>
      </c>
      <c r="F89" s="81">
        <v>0</v>
      </c>
      <c r="G89" s="75">
        <v>75.87</v>
      </c>
      <c r="H89" s="75">
        <v>75.87</v>
      </c>
      <c r="I89" s="75">
        <v>0</v>
      </c>
      <c r="J89" s="75">
        <f>G89*40164</f>
        <v>3047242.68</v>
      </c>
      <c r="K89" s="75">
        <f>J89*86/100</f>
        <v>2620628.7048000004</v>
      </c>
      <c r="L89" s="75">
        <f>J89-K89-M89</f>
        <v>274251.84119999973</v>
      </c>
      <c r="M89" s="75">
        <f t="shared" si="27"/>
        <v>152362.13400000002</v>
      </c>
      <c r="N89" s="82"/>
      <c r="O89" s="82"/>
      <c r="P89" s="83"/>
      <c r="Q89" s="83"/>
      <c r="R89" s="83"/>
      <c r="S89" s="83"/>
    </row>
    <row r="90" spans="1:19" s="84" customFormat="1" ht="33" customHeight="1">
      <c r="A90" s="79"/>
      <c r="B90" s="78" t="s">
        <v>164</v>
      </c>
      <c r="C90" s="80">
        <v>16</v>
      </c>
      <c r="D90" s="81">
        <v>5</v>
      </c>
      <c r="E90" s="81">
        <v>4</v>
      </c>
      <c r="F90" s="81">
        <v>1</v>
      </c>
      <c r="G90" s="75">
        <v>213.44</v>
      </c>
      <c r="H90" s="75">
        <v>146.64</v>
      </c>
      <c r="I90" s="75">
        <v>66.8</v>
      </c>
      <c r="J90" s="75">
        <f>G90*40164</f>
        <v>8572604.16</v>
      </c>
      <c r="K90" s="75">
        <f>J90*86/100</f>
        <v>7372439.5775999995</v>
      </c>
      <c r="L90" s="75">
        <f>J90-K90-M90</f>
        <v>771534.3744000006</v>
      </c>
      <c r="M90" s="75">
        <f t="shared" si="27"/>
        <v>428630.20800000004</v>
      </c>
      <c r="N90" s="82"/>
      <c r="O90" s="82"/>
      <c r="P90" s="83"/>
      <c r="Q90" s="83"/>
      <c r="R90" s="83"/>
      <c r="S90" s="83"/>
    </row>
    <row r="91" spans="1:19" s="13" customFormat="1" ht="35.25" customHeight="1">
      <c r="A91" s="42">
        <v>2</v>
      </c>
      <c r="B91" s="65" t="s">
        <v>197</v>
      </c>
      <c r="C91" s="40">
        <v>0</v>
      </c>
      <c r="D91" s="99">
        <v>0</v>
      </c>
      <c r="E91" s="99">
        <v>0</v>
      </c>
      <c r="F91" s="99">
        <v>0</v>
      </c>
      <c r="G91" s="77">
        <v>0</v>
      </c>
      <c r="H91" s="41">
        <v>0</v>
      </c>
      <c r="I91" s="41">
        <v>0</v>
      </c>
      <c r="J91" s="77">
        <v>0</v>
      </c>
      <c r="K91" s="77">
        <v>0</v>
      </c>
      <c r="L91" s="77">
        <v>0</v>
      </c>
      <c r="M91" s="77">
        <v>0</v>
      </c>
      <c r="N91" s="5"/>
      <c r="O91" s="5"/>
      <c r="P91" s="5"/>
      <c r="Q91" s="5"/>
      <c r="R91" s="5"/>
      <c r="S91" s="5"/>
    </row>
    <row r="92" spans="1:19" s="13" customFormat="1" ht="60" customHeight="1">
      <c r="A92" s="38"/>
      <c r="B92" s="58" t="s">
        <v>232</v>
      </c>
      <c r="C92" s="40">
        <v>0</v>
      </c>
      <c r="D92" s="99">
        <v>0</v>
      </c>
      <c r="E92" s="99">
        <v>0</v>
      </c>
      <c r="F92" s="99">
        <v>0</v>
      </c>
      <c r="G92" s="77">
        <v>0</v>
      </c>
      <c r="H92" s="41">
        <v>0</v>
      </c>
      <c r="I92" s="41">
        <v>0</v>
      </c>
      <c r="J92" s="77">
        <v>0</v>
      </c>
      <c r="K92" s="77">
        <v>0</v>
      </c>
      <c r="L92" s="77">
        <f>J92-K92-M92</f>
        <v>0</v>
      </c>
      <c r="M92" s="77">
        <f t="shared" si="27"/>
        <v>0</v>
      </c>
      <c r="N92" s="5"/>
      <c r="O92" s="5"/>
      <c r="P92" s="5"/>
      <c r="Q92" s="5"/>
      <c r="R92" s="5"/>
      <c r="S92" s="5"/>
    </row>
    <row r="93" spans="1:19" s="29" customFormat="1" ht="36.75" customHeight="1">
      <c r="A93" s="42">
        <v>3</v>
      </c>
      <c r="B93" s="56" t="s">
        <v>198</v>
      </c>
      <c r="C93" s="40">
        <f aca="true" t="shared" si="28" ref="C93:I93">C94</f>
        <v>61</v>
      </c>
      <c r="D93" s="99">
        <f t="shared" si="28"/>
        <v>24</v>
      </c>
      <c r="E93" s="99">
        <f t="shared" si="28"/>
        <v>16</v>
      </c>
      <c r="F93" s="99">
        <f t="shared" si="28"/>
        <v>8</v>
      </c>
      <c r="G93" s="77">
        <f t="shared" si="28"/>
        <v>725.19</v>
      </c>
      <c r="H93" s="41">
        <f t="shared" si="28"/>
        <v>499.68999999999994</v>
      </c>
      <c r="I93" s="41">
        <f t="shared" si="28"/>
        <v>225.5</v>
      </c>
      <c r="J93" s="77">
        <f>ROUND(G93*40251,2)</f>
        <v>29189622.69</v>
      </c>
      <c r="K93" s="77">
        <f>ROUND(J93*86/100,2)</f>
        <v>25103075.51</v>
      </c>
      <c r="L93" s="77">
        <f>ROUND(J93-K93-M93,2)</f>
        <v>2627066.05</v>
      </c>
      <c r="M93" s="77">
        <f>J93*5/100</f>
        <v>1459481.1345000002</v>
      </c>
      <c r="N93" s="111"/>
      <c r="O93" s="5"/>
      <c r="P93" s="9"/>
      <c r="Q93" s="9"/>
      <c r="R93" s="9"/>
      <c r="S93" s="9"/>
    </row>
    <row r="94" spans="1:19" s="29" customFormat="1" ht="61.5" customHeight="1">
      <c r="A94" s="38"/>
      <c r="B94" s="58" t="s">
        <v>233</v>
      </c>
      <c r="C94" s="99">
        <f aca="true" t="shared" si="29" ref="C94:I94">SUM(C95:C96)</f>
        <v>61</v>
      </c>
      <c r="D94" s="99">
        <f t="shared" si="29"/>
        <v>24</v>
      </c>
      <c r="E94" s="99">
        <f t="shared" si="29"/>
        <v>16</v>
      </c>
      <c r="F94" s="99">
        <f t="shared" si="29"/>
        <v>8</v>
      </c>
      <c r="G94" s="77">
        <f t="shared" si="29"/>
        <v>725.19</v>
      </c>
      <c r="H94" s="77">
        <f t="shared" si="29"/>
        <v>499.68999999999994</v>
      </c>
      <c r="I94" s="77">
        <f t="shared" si="29"/>
        <v>225.5</v>
      </c>
      <c r="J94" s="77">
        <f>G94*40251</f>
        <v>29189622.69</v>
      </c>
      <c r="K94" s="77">
        <f>K93</f>
        <v>25103075.51</v>
      </c>
      <c r="L94" s="77">
        <f>J94-K94-M94</f>
        <v>2627066.0454999995</v>
      </c>
      <c r="M94" s="77">
        <f>M93</f>
        <v>1459481.1345000002</v>
      </c>
      <c r="N94" s="111"/>
      <c r="O94" s="5"/>
      <c r="P94" s="9"/>
      <c r="Q94" s="9"/>
      <c r="R94" s="9"/>
      <c r="S94" s="9"/>
    </row>
    <row r="95" spans="1:19" s="84" customFormat="1" ht="33" customHeight="1">
      <c r="A95" s="85"/>
      <c r="B95" s="78" t="s">
        <v>163</v>
      </c>
      <c r="C95" s="80">
        <v>26</v>
      </c>
      <c r="D95" s="81">
        <v>13</v>
      </c>
      <c r="E95" s="81">
        <v>6</v>
      </c>
      <c r="F95" s="81">
        <v>7</v>
      </c>
      <c r="G95" s="75">
        <v>395.43</v>
      </c>
      <c r="H95" s="75">
        <v>186.73</v>
      </c>
      <c r="I95" s="75">
        <v>208.7</v>
      </c>
      <c r="J95" s="75">
        <f>G95*40251</f>
        <v>15916452.93</v>
      </c>
      <c r="K95" s="75">
        <f>J95*86/100</f>
        <v>13688149.5198</v>
      </c>
      <c r="L95" s="75">
        <f>J95-K95-M95</f>
        <v>1432480.7636999998</v>
      </c>
      <c r="M95" s="75">
        <f>J95*0.05</f>
        <v>795822.6465</v>
      </c>
      <c r="N95" s="112"/>
      <c r="O95" s="82"/>
      <c r="P95" s="82"/>
      <c r="Q95" s="82"/>
      <c r="R95" s="82"/>
      <c r="S95" s="82"/>
    </row>
    <row r="96" spans="1:19" s="84" customFormat="1" ht="33" customHeight="1">
      <c r="A96" s="85"/>
      <c r="B96" s="78" t="s">
        <v>164</v>
      </c>
      <c r="C96" s="80">
        <v>35</v>
      </c>
      <c r="D96" s="81">
        <v>11</v>
      </c>
      <c r="E96" s="81">
        <v>10</v>
      </c>
      <c r="F96" s="81">
        <v>1</v>
      </c>
      <c r="G96" s="75">
        <v>329.76</v>
      </c>
      <c r="H96" s="75">
        <v>312.96</v>
      </c>
      <c r="I96" s="75">
        <v>16.8</v>
      </c>
      <c r="J96" s="75">
        <f>G96*40251</f>
        <v>13273169.76</v>
      </c>
      <c r="K96" s="75">
        <f>J96*86/100</f>
        <v>11414925.9936</v>
      </c>
      <c r="L96" s="75">
        <f>J96-K96-M96</f>
        <v>1194585.2784000002</v>
      </c>
      <c r="M96" s="75">
        <f>J96*0.05</f>
        <v>663658.488</v>
      </c>
      <c r="N96" s="112"/>
      <c r="O96" s="82"/>
      <c r="P96" s="82"/>
      <c r="Q96" s="82"/>
      <c r="R96" s="82"/>
      <c r="S96" s="82"/>
    </row>
    <row r="97" spans="1:19" s="84" customFormat="1" ht="36.75" customHeight="1">
      <c r="A97" s="85">
        <v>4</v>
      </c>
      <c r="B97" s="56" t="s">
        <v>199</v>
      </c>
      <c r="C97" s="40">
        <v>0</v>
      </c>
      <c r="D97" s="99">
        <v>0</v>
      </c>
      <c r="E97" s="99">
        <v>0</v>
      </c>
      <c r="F97" s="99">
        <v>0</v>
      </c>
      <c r="G97" s="77">
        <v>0</v>
      </c>
      <c r="H97" s="41">
        <v>0</v>
      </c>
      <c r="I97" s="41">
        <v>0</v>
      </c>
      <c r="J97" s="77">
        <v>0</v>
      </c>
      <c r="K97" s="77">
        <v>0</v>
      </c>
      <c r="L97" s="77">
        <v>0</v>
      </c>
      <c r="M97" s="77">
        <v>0</v>
      </c>
      <c r="N97" s="112"/>
      <c r="O97" s="82"/>
      <c r="P97" s="82"/>
      <c r="Q97" s="82"/>
      <c r="R97" s="82"/>
      <c r="S97" s="82"/>
    </row>
    <row r="98" spans="1:19" s="84" customFormat="1" ht="66" customHeight="1">
      <c r="A98" s="85"/>
      <c r="B98" s="58" t="s">
        <v>234</v>
      </c>
      <c r="C98" s="40">
        <v>0</v>
      </c>
      <c r="D98" s="99">
        <v>0</v>
      </c>
      <c r="E98" s="99">
        <v>0</v>
      </c>
      <c r="F98" s="99">
        <v>0</v>
      </c>
      <c r="G98" s="77">
        <v>0</v>
      </c>
      <c r="H98" s="41">
        <v>0</v>
      </c>
      <c r="I98" s="41">
        <v>0</v>
      </c>
      <c r="J98" s="77">
        <v>0</v>
      </c>
      <c r="K98" s="77">
        <v>0</v>
      </c>
      <c r="L98" s="77">
        <f>J98-K98-M98</f>
        <v>0</v>
      </c>
      <c r="M98" s="77">
        <f>J98*0.05</f>
        <v>0</v>
      </c>
      <c r="N98" s="112"/>
      <c r="O98" s="82"/>
      <c r="P98" s="82"/>
      <c r="Q98" s="82"/>
      <c r="R98" s="82"/>
      <c r="S98" s="82"/>
    </row>
    <row r="99" spans="1:19" s="33" customFormat="1" ht="40.5" customHeight="1">
      <c r="A99" s="42">
        <v>5</v>
      </c>
      <c r="B99" s="56" t="s">
        <v>239</v>
      </c>
      <c r="C99" s="40">
        <f aca="true" t="shared" si="30" ref="C99:I99">C114</f>
        <v>520</v>
      </c>
      <c r="D99" s="99">
        <f t="shared" si="30"/>
        <v>239</v>
      </c>
      <c r="E99" s="99">
        <f t="shared" si="30"/>
        <v>203</v>
      </c>
      <c r="F99" s="99">
        <f t="shared" si="30"/>
        <v>36</v>
      </c>
      <c r="G99" s="77">
        <f>G114</f>
        <v>10711.300000000003</v>
      </c>
      <c r="H99" s="41">
        <f t="shared" si="30"/>
        <v>9136.599999999999</v>
      </c>
      <c r="I99" s="41">
        <f t="shared" si="30"/>
        <v>1574.7</v>
      </c>
      <c r="J99" s="77">
        <f>ROUND(G99*40251,2)</f>
        <v>431140536.3</v>
      </c>
      <c r="K99" s="77">
        <f>ROUND(J99*86/100,2)</f>
        <v>370780861.22</v>
      </c>
      <c r="L99" s="77">
        <f>ROUND(J99-K99-M99,2)</f>
        <v>38802648.26</v>
      </c>
      <c r="M99" s="77">
        <f>ROUND(J99*5/100,2)</f>
        <v>21557026.82</v>
      </c>
      <c r="N99" s="111"/>
      <c r="O99" s="5"/>
      <c r="P99" s="34"/>
      <c r="Q99" s="34"/>
      <c r="R99" s="34"/>
      <c r="S99" s="34"/>
    </row>
    <row r="100" spans="1:19" s="6" customFormat="1" ht="33" customHeight="1" hidden="1">
      <c r="A100" s="42"/>
      <c r="B100" s="56" t="s">
        <v>157</v>
      </c>
      <c r="C100" s="40">
        <f>SUM(C121:C136)</f>
        <v>844</v>
      </c>
      <c r="D100" s="81"/>
      <c r="E100" s="81"/>
      <c r="F100" s="81"/>
      <c r="G100" s="77">
        <v>82177.14</v>
      </c>
      <c r="H100" s="46"/>
      <c r="I100" s="46"/>
      <c r="J100" s="77">
        <f aca="true" t="shared" si="31" ref="J100:J113">G100*40501</f>
        <v>3328256347.14</v>
      </c>
      <c r="K100" s="77">
        <f aca="true" t="shared" si="32" ref="K100:K113">J100*86/100</f>
        <v>2862300458.5403996</v>
      </c>
      <c r="L100" s="77">
        <f aca="true" t="shared" si="33" ref="L100:L113">J100-K100-M100</f>
        <v>444398861.7896003</v>
      </c>
      <c r="M100" s="77">
        <v>21557026.81</v>
      </c>
      <c r="N100" s="114"/>
      <c r="O100" s="11"/>
      <c r="P100" s="8"/>
      <c r="Q100" s="8"/>
      <c r="R100" s="8"/>
      <c r="S100" s="8"/>
    </row>
    <row r="101" spans="1:19" s="6" customFormat="1" ht="33" customHeight="1" hidden="1">
      <c r="A101" s="42"/>
      <c r="B101" s="64" t="s">
        <v>153</v>
      </c>
      <c r="C101" s="40">
        <f>SUM(C122:C137)</f>
        <v>1318</v>
      </c>
      <c r="D101" s="81">
        <v>0</v>
      </c>
      <c r="E101" s="81">
        <v>0</v>
      </c>
      <c r="F101" s="81">
        <v>0</v>
      </c>
      <c r="G101" s="75"/>
      <c r="H101" s="46"/>
      <c r="I101" s="46"/>
      <c r="J101" s="77">
        <f t="shared" si="31"/>
        <v>0</v>
      </c>
      <c r="K101" s="77">
        <f t="shared" si="32"/>
        <v>0</v>
      </c>
      <c r="L101" s="77">
        <f t="shared" si="33"/>
        <v>-21557026.81</v>
      </c>
      <c r="M101" s="77">
        <v>21557026.81</v>
      </c>
      <c r="N101" s="114"/>
      <c r="O101" s="11"/>
      <c r="P101" s="8"/>
      <c r="Q101" s="8"/>
      <c r="R101" s="8"/>
      <c r="S101" s="8"/>
    </row>
    <row r="102" spans="1:19" s="6" customFormat="1" ht="33" customHeight="1" hidden="1">
      <c r="A102" s="42"/>
      <c r="B102" s="59" t="s">
        <v>154</v>
      </c>
      <c r="C102" s="40">
        <f>SUM(C123:C137)</f>
        <v>1296</v>
      </c>
      <c r="D102" s="81">
        <v>0</v>
      </c>
      <c r="E102" s="81">
        <v>0</v>
      </c>
      <c r="F102" s="81">
        <v>0</v>
      </c>
      <c r="G102" s="75"/>
      <c r="H102" s="46"/>
      <c r="I102" s="46"/>
      <c r="J102" s="77">
        <f t="shared" si="31"/>
        <v>0</v>
      </c>
      <c r="K102" s="77">
        <f t="shared" si="32"/>
        <v>0</v>
      </c>
      <c r="L102" s="77">
        <f t="shared" si="33"/>
        <v>-21557026.81</v>
      </c>
      <c r="M102" s="77">
        <v>21557026.81</v>
      </c>
      <c r="N102" s="114"/>
      <c r="O102" s="11"/>
      <c r="P102" s="8"/>
      <c r="Q102" s="8"/>
      <c r="R102" s="8"/>
      <c r="S102" s="8"/>
    </row>
    <row r="103" spans="1:19" s="6" customFormat="1" ht="33" customHeight="1" hidden="1">
      <c r="A103" s="42"/>
      <c r="B103" s="59" t="s">
        <v>155</v>
      </c>
      <c r="C103" s="40">
        <f>SUM(C124:C137)</f>
        <v>1265</v>
      </c>
      <c r="D103" s="81">
        <v>0</v>
      </c>
      <c r="E103" s="81">
        <v>0</v>
      </c>
      <c r="F103" s="81">
        <v>0</v>
      </c>
      <c r="G103" s="75"/>
      <c r="H103" s="46"/>
      <c r="I103" s="46"/>
      <c r="J103" s="77">
        <f t="shared" si="31"/>
        <v>0</v>
      </c>
      <c r="K103" s="77">
        <f t="shared" si="32"/>
        <v>0</v>
      </c>
      <c r="L103" s="77">
        <f t="shared" si="33"/>
        <v>-21557026.81</v>
      </c>
      <c r="M103" s="77">
        <v>21557026.81</v>
      </c>
      <c r="N103" s="114"/>
      <c r="O103" s="11"/>
      <c r="P103" s="8"/>
      <c r="Q103" s="8"/>
      <c r="R103" s="8"/>
      <c r="S103" s="8"/>
    </row>
    <row r="104" spans="1:19" s="6" customFormat="1" ht="33" customHeight="1" hidden="1">
      <c r="A104" s="42"/>
      <c r="B104" s="59" t="s">
        <v>156</v>
      </c>
      <c r="C104" s="40">
        <f>SUM(C125:C137)</f>
        <v>1237</v>
      </c>
      <c r="D104" s="81">
        <v>0</v>
      </c>
      <c r="E104" s="81">
        <v>0</v>
      </c>
      <c r="F104" s="81">
        <v>0</v>
      </c>
      <c r="G104" s="75"/>
      <c r="H104" s="46"/>
      <c r="I104" s="46"/>
      <c r="J104" s="77">
        <f t="shared" si="31"/>
        <v>0</v>
      </c>
      <c r="K104" s="77">
        <f t="shared" si="32"/>
        <v>0</v>
      </c>
      <c r="L104" s="77">
        <f t="shared" si="33"/>
        <v>-21557026.81</v>
      </c>
      <c r="M104" s="77">
        <v>21557026.81</v>
      </c>
      <c r="N104" s="114"/>
      <c r="O104" s="11"/>
      <c r="P104" s="8"/>
      <c r="Q104" s="8"/>
      <c r="R104" s="8"/>
      <c r="S104" s="8"/>
    </row>
    <row r="105" spans="1:19" s="6" customFormat="1" ht="24" customHeight="1" hidden="1">
      <c r="A105" s="42"/>
      <c r="B105" s="66" t="s">
        <v>158</v>
      </c>
      <c r="C105" s="40">
        <f>SUM(C136:C170)</f>
        <v>1445</v>
      </c>
      <c r="D105" s="81"/>
      <c r="E105" s="81"/>
      <c r="F105" s="81"/>
      <c r="G105" s="75"/>
      <c r="H105" s="46"/>
      <c r="I105" s="46"/>
      <c r="J105" s="77">
        <f t="shared" si="31"/>
        <v>0</v>
      </c>
      <c r="K105" s="77">
        <f t="shared" si="32"/>
        <v>0</v>
      </c>
      <c r="L105" s="77">
        <f t="shared" si="33"/>
        <v>-21557026.81</v>
      </c>
      <c r="M105" s="77">
        <v>21557026.81</v>
      </c>
      <c r="N105" s="114"/>
      <c r="O105" s="11"/>
      <c r="P105" s="8"/>
      <c r="Q105" s="8"/>
      <c r="R105" s="8"/>
      <c r="S105" s="8"/>
    </row>
    <row r="106" spans="1:19" s="6" customFormat="1" ht="33" customHeight="1" hidden="1">
      <c r="A106" s="42"/>
      <c r="B106" s="64" t="s">
        <v>159</v>
      </c>
      <c r="C106" s="40">
        <f>SUM(C137:C171)</f>
        <v>956</v>
      </c>
      <c r="D106" s="81"/>
      <c r="E106" s="81"/>
      <c r="F106" s="81"/>
      <c r="G106" s="75"/>
      <c r="H106" s="46"/>
      <c r="I106" s="46"/>
      <c r="J106" s="77">
        <f t="shared" si="31"/>
        <v>0</v>
      </c>
      <c r="K106" s="77">
        <f t="shared" si="32"/>
        <v>0</v>
      </c>
      <c r="L106" s="77">
        <f t="shared" si="33"/>
        <v>-21557026.81</v>
      </c>
      <c r="M106" s="77">
        <v>21557026.81</v>
      </c>
      <c r="N106" s="114"/>
      <c r="O106" s="11"/>
      <c r="P106" s="8"/>
      <c r="Q106" s="8"/>
      <c r="R106" s="8"/>
      <c r="S106" s="8"/>
    </row>
    <row r="107" spans="1:19" s="6" customFormat="1" ht="33" customHeight="1" hidden="1">
      <c r="A107" s="42"/>
      <c r="B107" s="67" t="s">
        <v>152</v>
      </c>
      <c r="C107" s="40">
        <f>SUM(C120:C172)</f>
        <v>1844</v>
      </c>
      <c r="D107" s="81"/>
      <c r="E107" s="81"/>
      <c r="F107" s="81"/>
      <c r="G107" s="75"/>
      <c r="H107" s="46"/>
      <c r="I107" s="46"/>
      <c r="J107" s="77">
        <f t="shared" si="31"/>
        <v>0</v>
      </c>
      <c r="K107" s="77">
        <f t="shared" si="32"/>
        <v>0</v>
      </c>
      <c r="L107" s="77">
        <f t="shared" si="33"/>
        <v>-21557026.81</v>
      </c>
      <c r="M107" s="77">
        <v>21557026.81</v>
      </c>
      <c r="N107" s="114"/>
      <c r="O107" s="11"/>
      <c r="P107" s="8"/>
      <c r="Q107" s="8"/>
      <c r="R107" s="8"/>
      <c r="S107" s="8"/>
    </row>
    <row r="108" spans="1:19" s="6" customFormat="1" ht="33" customHeight="1" hidden="1">
      <c r="A108" s="42"/>
      <c r="B108" s="67" t="s">
        <v>160</v>
      </c>
      <c r="C108" s="40">
        <f>SUM(C120:C175)</f>
        <v>1874</v>
      </c>
      <c r="D108" s="81"/>
      <c r="E108" s="81"/>
      <c r="F108" s="81"/>
      <c r="G108" s="75"/>
      <c r="H108" s="46"/>
      <c r="I108" s="46"/>
      <c r="J108" s="77">
        <f t="shared" si="31"/>
        <v>0</v>
      </c>
      <c r="K108" s="77">
        <f t="shared" si="32"/>
        <v>0</v>
      </c>
      <c r="L108" s="77">
        <f t="shared" si="33"/>
        <v>-21557026.81</v>
      </c>
      <c r="M108" s="77">
        <v>21557026.81</v>
      </c>
      <c r="N108" s="114"/>
      <c r="O108" s="11"/>
      <c r="P108" s="8"/>
      <c r="Q108" s="8"/>
      <c r="R108" s="8"/>
      <c r="S108" s="8"/>
    </row>
    <row r="109" spans="1:19" s="6" customFormat="1" ht="33" customHeight="1" hidden="1">
      <c r="A109" s="42"/>
      <c r="B109" s="67" t="s">
        <v>151</v>
      </c>
      <c r="C109" s="40">
        <f>SUM(C167:C175)</f>
        <v>97</v>
      </c>
      <c r="D109" s="81"/>
      <c r="E109" s="81"/>
      <c r="F109" s="81"/>
      <c r="G109" s="75"/>
      <c r="H109" s="46"/>
      <c r="I109" s="46"/>
      <c r="J109" s="77">
        <f t="shared" si="31"/>
        <v>0</v>
      </c>
      <c r="K109" s="77">
        <f t="shared" si="32"/>
        <v>0</v>
      </c>
      <c r="L109" s="77">
        <f t="shared" si="33"/>
        <v>-21557026.81</v>
      </c>
      <c r="M109" s="77">
        <v>21557026.81</v>
      </c>
      <c r="N109" s="114"/>
      <c r="O109" s="11"/>
      <c r="P109" s="8"/>
      <c r="Q109" s="8"/>
      <c r="R109" s="8"/>
      <c r="S109" s="8"/>
    </row>
    <row r="110" spans="1:19" s="6" customFormat="1" ht="33" customHeight="1" hidden="1">
      <c r="A110" s="42"/>
      <c r="B110" s="67" t="s">
        <v>161</v>
      </c>
      <c r="C110" s="40">
        <f>SUM(C170:C175)</f>
        <v>69</v>
      </c>
      <c r="D110" s="81"/>
      <c r="E110" s="81"/>
      <c r="F110" s="81"/>
      <c r="G110" s="75"/>
      <c r="H110" s="46"/>
      <c r="I110" s="46"/>
      <c r="J110" s="77">
        <f t="shared" si="31"/>
        <v>0</v>
      </c>
      <c r="K110" s="77">
        <f t="shared" si="32"/>
        <v>0</v>
      </c>
      <c r="L110" s="77">
        <f t="shared" si="33"/>
        <v>-21557026.81</v>
      </c>
      <c r="M110" s="77">
        <v>21557026.81</v>
      </c>
      <c r="N110" s="114"/>
      <c r="O110" s="11"/>
      <c r="P110" s="8"/>
      <c r="Q110" s="8"/>
      <c r="R110" s="8"/>
      <c r="S110" s="8"/>
    </row>
    <row r="111" spans="1:19" s="6" customFormat="1" ht="33" customHeight="1" hidden="1">
      <c r="A111" s="42"/>
      <c r="B111" s="67" t="s">
        <v>150</v>
      </c>
      <c r="C111" s="40">
        <f>SUM(C171:C175)</f>
        <v>55</v>
      </c>
      <c r="D111" s="81"/>
      <c r="E111" s="81"/>
      <c r="F111" s="81"/>
      <c r="G111" s="75"/>
      <c r="H111" s="46"/>
      <c r="I111" s="46"/>
      <c r="J111" s="77">
        <f t="shared" si="31"/>
        <v>0</v>
      </c>
      <c r="K111" s="77">
        <f t="shared" si="32"/>
        <v>0</v>
      </c>
      <c r="L111" s="77">
        <f t="shared" si="33"/>
        <v>-21557026.81</v>
      </c>
      <c r="M111" s="77">
        <v>21557026.81</v>
      </c>
      <c r="N111" s="114"/>
      <c r="O111" s="11"/>
      <c r="P111" s="8"/>
      <c r="Q111" s="8"/>
      <c r="R111" s="8"/>
      <c r="S111" s="8"/>
    </row>
    <row r="112" spans="1:19" s="6" customFormat="1" ht="33" customHeight="1" hidden="1">
      <c r="A112" s="42"/>
      <c r="B112" s="67" t="s">
        <v>162</v>
      </c>
      <c r="C112" s="40">
        <f>SUM(C172:C175)</f>
        <v>44</v>
      </c>
      <c r="D112" s="81"/>
      <c r="E112" s="81"/>
      <c r="F112" s="81"/>
      <c r="G112" s="75"/>
      <c r="H112" s="46"/>
      <c r="I112" s="46"/>
      <c r="J112" s="77">
        <f t="shared" si="31"/>
        <v>0</v>
      </c>
      <c r="K112" s="77">
        <f t="shared" si="32"/>
        <v>0</v>
      </c>
      <c r="L112" s="77">
        <f t="shared" si="33"/>
        <v>-21557026.81</v>
      </c>
      <c r="M112" s="77">
        <v>21557026.81</v>
      </c>
      <c r="N112" s="114"/>
      <c r="O112" s="11"/>
      <c r="P112" s="8"/>
      <c r="Q112" s="8"/>
      <c r="R112" s="8"/>
      <c r="S112" s="8"/>
    </row>
    <row r="113" spans="1:19" s="6" customFormat="1" ht="33" customHeight="1" hidden="1">
      <c r="A113" s="42"/>
      <c r="B113" s="67" t="s">
        <v>149</v>
      </c>
      <c r="C113" s="40">
        <f>SUM(C173:C175)</f>
        <v>30</v>
      </c>
      <c r="D113" s="81"/>
      <c r="E113" s="81"/>
      <c r="F113" s="81"/>
      <c r="G113" s="75"/>
      <c r="H113" s="46"/>
      <c r="I113" s="46"/>
      <c r="J113" s="77">
        <f t="shared" si="31"/>
        <v>0</v>
      </c>
      <c r="K113" s="77">
        <f t="shared" si="32"/>
        <v>0</v>
      </c>
      <c r="L113" s="77">
        <f t="shared" si="33"/>
        <v>-21557026.81</v>
      </c>
      <c r="M113" s="77">
        <v>21557026.81</v>
      </c>
      <c r="N113" s="114"/>
      <c r="O113" s="11"/>
      <c r="P113" s="8"/>
      <c r="Q113" s="8"/>
      <c r="R113" s="8"/>
      <c r="S113" s="8"/>
    </row>
    <row r="114" spans="1:19" s="6" customFormat="1" ht="66" customHeight="1">
      <c r="A114" s="42"/>
      <c r="B114" s="58" t="s">
        <v>235</v>
      </c>
      <c r="C114" s="99">
        <f aca="true" t="shared" si="34" ref="C114:I114">SUM(C115:C135)</f>
        <v>520</v>
      </c>
      <c r="D114" s="99">
        <f t="shared" si="34"/>
        <v>239</v>
      </c>
      <c r="E114" s="99">
        <f t="shared" si="34"/>
        <v>203</v>
      </c>
      <c r="F114" s="99">
        <f t="shared" si="34"/>
        <v>36</v>
      </c>
      <c r="G114" s="77">
        <f t="shared" si="34"/>
        <v>10711.300000000003</v>
      </c>
      <c r="H114" s="77">
        <f t="shared" si="34"/>
        <v>9136.599999999999</v>
      </c>
      <c r="I114" s="77">
        <f t="shared" si="34"/>
        <v>1574.7</v>
      </c>
      <c r="J114" s="77">
        <f>J99</f>
        <v>431140536.3</v>
      </c>
      <c r="K114" s="77">
        <f>K99</f>
        <v>370780861.22</v>
      </c>
      <c r="L114" s="77">
        <f>L99</f>
        <v>38802648.26</v>
      </c>
      <c r="M114" s="77">
        <f>M99</f>
        <v>21557026.82</v>
      </c>
      <c r="N114" s="114"/>
      <c r="O114" s="11"/>
      <c r="P114" s="8"/>
      <c r="Q114" s="8"/>
      <c r="R114" s="8"/>
      <c r="S114" s="8"/>
    </row>
    <row r="115" spans="1:19" s="13" customFormat="1" ht="33" customHeight="1">
      <c r="A115" s="42"/>
      <c r="B115" s="78" t="s">
        <v>165</v>
      </c>
      <c r="C115" s="45">
        <v>26</v>
      </c>
      <c r="D115" s="81">
        <v>9</v>
      </c>
      <c r="E115" s="81">
        <v>4</v>
      </c>
      <c r="F115" s="81">
        <v>5</v>
      </c>
      <c r="G115" s="75">
        <v>381</v>
      </c>
      <c r="H115" s="46">
        <v>202.3</v>
      </c>
      <c r="I115" s="46">
        <v>178.7</v>
      </c>
      <c r="J115" s="75">
        <f>G115*40251</f>
        <v>15335631</v>
      </c>
      <c r="K115" s="75">
        <f>J115*86/100</f>
        <v>13188642.66</v>
      </c>
      <c r="L115" s="75">
        <f>J115-K115-M115</f>
        <v>1380206.7899999998</v>
      </c>
      <c r="M115" s="75">
        <f>J115*5/100</f>
        <v>766781.55</v>
      </c>
      <c r="N115" s="111"/>
      <c r="O115" s="5"/>
      <c r="P115" s="7"/>
      <c r="Q115" s="7"/>
      <c r="R115" s="7"/>
      <c r="S115" s="7"/>
    </row>
    <row r="116" spans="1:19" s="13" customFormat="1" ht="33" customHeight="1">
      <c r="A116" s="42"/>
      <c r="B116" s="78" t="s">
        <v>166</v>
      </c>
      <c r="C116" s="45">
        <v>28</v>
      </c>
      <c r="D116" s="81">
        <v>10</v>
      </c>
      <c r="E116" s="81">
        <v>7</v>
      </c>
      <c r="F116" s="81">
        <v>3</v>
      </c>
      <c r="G116" s="75">
        <v>372.6</v>
      </c>
      <c r="H116" s="46">
        <v>246.2</v>
      </c>
      <c r="I116" s="46">
        <v>126.4</v>
      </c>
      <c r="J116" s="75">
        <f aca="true" t="shared" si="35" ref="J116:J135">G116*40251</f>
        <v>14997522.600000001</v>
      </c>
      <c r="K116" s="75">
        <f>J116*86/100</f>
        <v>12897869.436</v>
      </c>
      <c r="L116" s="75">
        <f>J116-K116-M116</f>
        <v>1349777.034000001</v>
      </c>
      <c r="M116" s="75">
        <f>J116*5/100</f>
        <v>749876.13</v>
      </c>
      <c r="N116" s="111"/>
      <c r="O116" s="5"/>
      <c r="P116" s="7"/>
      <c r="Q116" s="7"/>
      <c r="R116" s="7"/>
      <c r="S116" s="7"/>
    </row>
    <row r="117" spans="1:19" s="13" customFormat="1" ht="33" customHeight="1">
      <c r="A117" s="42"/>
      <c r="B117" s="78" t="s">
        <v>167</v>
      </c>
      <c r="C117" s="45">
        <v>28</v>
      </c>
      <c r="D117" s="81">
        <v>12</v>
      </c>
      <c r="E117" s="81">
        <v>10</v>
      </c>
      <c r="F117" s="81">
        <v>2</v>
      </c>
      <c r="G117" s="75">
        <v>455.9</v>
      </c>
      <c r="H117" s="46">
        <v>375.2</v>
      </c>
      <c r="I117" s="46">
        <v>80.7</v>
      </c>
      <c r="J117" s="75">
        <f t="shared" si="35"/>
        <v>18350430.9</v>
      </c>
      <c r="K117" s="75">
        <f>J117*86/100</f>
        <v>15781370.574</v>
      </c>
      <c r="L117" s="75">
        <f>J117-K117-M117</f>
        <v>1651538.7809999995</v>
      </c>
      <c r="M117" s="75">
        <f>J117*5/100</f>
        <v>917521.545</v>
      </c>
      <c r="N117" s="111"/>
      <c r="O117" s="5"/>
      <c r="P117" s="7"/>
      <c r="Q117" s="7"/>
      <c r="R117" s="7"/>
      <c r="S117" s="7"/>
    </row>
    <row r="118" spans="1:19" s="13" customFormat="1" ht="33" customHeight="1">
      <c r="A118" s="42"/>
      <c r="B118" s="78" t="s">
        <v>186</v>
      </c>
      <c r="C118" s="81">
        <v>24</v>
      </c>
      <c r="D118" s="81">
        <v>9</v>
      </c>
      <c r="E118" s="81">
        <v>7</v>
      </c>
      <c r="F118" s="81">
        <v>2</v>
      </c>
      <c r="G118" s="75">
        <v>517.9</v>
      </c>
      <c r="H118" s="75">
        <v>406.9</v>
      </c>
      <c r="I118" s="75">
        <v>111</v>
      </c>
      <c r="J118" s="75">
        <f t="shared" si="35"/>
        <v>20845992.9</v>
      </c>
      <c r="K118" s="75">
        <f>J118*86/100</f>
        <v>17927553.893999998</v>
      </c>
      <c r="L118" s="75">
        <f>J118-K118-M118</f>
        <v>1876139.361000001</v>
      </c>
      <c r="M118" s="75">
        <f>J118*5/100</f>
        <v>1042299.645</v>
      </c>
      <c r="N118" s="111"/>
      <c r="O118" s="5"/>
      <c r="P118" s="7"/>
      <c r="Q118" s="7"/>
      <c r="R118" s="7"/>
      <c r="S118" s="7"/>
    </row>
    <row r="119" spans="1:19" s="90" customFormat="1" ht="33" customHeight="1">
      <c r="A119" s="79"/>
      <c r="B119" s="78" t="s">
        <v>173</v>
      </c>
      <c r="C119" s="45">
        <v>40</v>
      </c>
      <c r="D119" s="81">
        <v>12</v>
      </c>
      <c r="E119" s="81">
        <v>12</v>
      </c>
      <c r="F119" s="81">
        <v>0</v>
      </c>
      <c r="G119" s="75">
        <v>642.7</v>
      </c>
      <c r="H119" s="46">
        <v>642.7</v>
      </c>
      <c r="I119" s="46">
        <v>0</v>
      </c>
      <c r="J119" s="75">
        <f t="shared" si="35"/>
        <v>25869317.700000003</v>
      </c>
      <c r="K119" s="75">
        <f aca="true" t="shared" si="36" ref="K119:K133">J119*86/100</f>
        <v>22247613.222000003</v>
      </c>
      <c r="L119" s="75">
        <f aca="true" t="shared" si="37" ref="L119:L133">J119-K119-M119</f>
        <v>2328238.593</v>
      </c>
      <c r="M119" s="75">
        <f aca="true" t="shared" si="38" ref="M119:M133">J119*5/100</f>
        <v>1293465.8850000002</v>
      </c>
      <c r="N119" s="113"/>
      <c r="O119" s="88"/>
      <c r="P119" s="89"/>
      <c r="Q119" s="89"/>
      <c r="R119" s="89"/>
      <c r="S119" s="89"/>
    </row>
    <row r="120" spans="1:19" s="90" customFormat="1" ht="33" customHeight="1">
      <c r="A120" s="79"/>
      <c r="B120" s="78" t="s">
        <v>179</v>
      </c>
      <c r="C120" s="45">
        <v>30</v>
      </c>
      <c r="D120" s="81">
        <v>15</v>
      </c>
      <c r="E120" s="81">
        <v>13</v>
      </c>
      <c r="F120" s="81">
        <v>2</v>
      </c>
      <c r="G120" s="75">
        <v>776.8</v>
      </c>
      <c r="H120" s="46">
        <v>643.8</v>
      </c>
      <c r="I120" s="46">
        <v>133</v>
      </c>
      <c r="J120" s="75">
        <f t="shared" si="35"/>
        <v>31266976.799999997</v>
      </c>
      <c r="K120" s="75">
        <f t="shared" si="36"/>
        <v>26889600.047999997</v>
      </c>
      <c r="L120" s="75">
        <f t="shared" si="37"/>
        <v>2814027.9120000005</v>
      </c>
      <c r="M120" s="75">
        <f t="shared" si="38"/>
        <v>1563348.84</v>
      </c>
      <c r="N120" s="113"/>
      <c r="O120" s="88"/>
      <c r="P120" s="89"/>
      <c r="Q120" s="89"/>
      <c r="R120" s="89"/>
      <c r="S120" s="89"/>
    </row>
    <row r="121" spans="1:19" s="90" customFormat="1" ht="33" customHeight="1">
      <c r="A121" s="79"/>
      <c r="B121" s="78" t="s">
        <v>174</v>
      </c>
      <c r="C121" s="45">
        <v>26</v>
      </c>
      <c r="D121" s="81">
        <v>15</v>
      </c>
      <c r="E121" s="81">
        <v>13</v>
      </c>
      <c r="F121" s="81">
        <v>2</v>
      </c>
      <c r="G121" s="75">
        <v>713.8</v>
      </c>
      <c r="H121" s="46">
        <v>653.4</v>
      </c>
      <c r="I121" s="46">
        <v>60.4</v>
      </c>
      <c r="J121" s="75">
        <f t="shared" si="35"/>
        <v>28731163.799999997</v>
      </c>
      <c r="K121" s="75">
        <f t="shared" si="36"/>
        <v>24708800.867999997</v>
      </c>
      <c r="L121" s="75">
        <f t="shared" si="37"/>
        <v>2585804.742</v>
      </c>
      <c r="M121" s="75">
        <f t="shared" si="38"/>
        <v>1436558.19</v>
      </c>
      <c r="N121" s="113"/>
      <c r="O121" s="88"/>
      <c r="P121" s="105"/>
      <c r="Q121" s="105"/>
      <c r="R121" s="105"/>
      <c r="S121" s="105"/>
    </row>
    <row r="122" spans="1:19" s="90" customFormat="1" ht="33" customHeight="1">
      <c r="A122" s="79"/>
      <c r="B122" s="78" t="s">
        <v>175</v>
      </c>
      <c r="C122" s="45">
        <v>22</v>
      </c>
      <c r="D122" s="81">
        <v>15</v>
      </c>
      <c r="E122" s="81">
        <v>15</v>
      </c>
      <c r="F122" s="81">
        <v>0</v>
      </c>
      <c r="G122" s="75">
        <v>688</v>
      </c>
      <c r="H122" s="46">
        <v>688</v>
      </c>
      <c r="I122" s="46">
        <v>0</v>
      </c>
      <c r="J122" s="75">
        <f t="shared" si="35"/>
        <v>27692688</v>
      </c>
      <c r="K122" s="75">
        <f t="shared" si="36"/>
        <v>23815711.68</v>
      </c>
      <c r="L122" s="75">
        <f t="shared" si="37"/>
        <v>2492341.9200000004</v>
      </c>
      <c r="M122" s="75">
        <f t="shared" si="38"/>
        <v>1384634.4</v>
      </c>
      <c r="N122" s="113"/>
      <c r="O122" s="88"/>
      <c r="P122" s="105"/>
      <c r="Q122" s="105"/>
      <c r="R122" s="105"/>
      <c r="S122" s="105"/>
    </row>
    <row r="123" spans="1:19" s="90" customFormat="1" ht="33" customHeight="1">
      <c r="A123" s="79"/>
      <c r="B123" s="78" t="s">
        <v>176</v>
      </c>
      <c r="C123" s="45">
        <v>31</v>
      </c>
      <c r="D123" s="81">
        <v>14</v>
      </c>
      <c r="E123" s="81">
        <v>11</v>
      </c>
      <c r="F123" s="81">
        <v>3</v>
      </c>
      <c r="G123" s="75">
        <v>651.8</v>
      </c>
      <c r="H123" s="75">
        <v>538.7</v>
      </c>
      <c r="I123" s="75">
        <v>113.1</v>
      </c>
      <c r="J123" s="75">
        <f t="shared" si="35"/>
        <v>26235601.799999997</v>
      </c>
      <c r="K123" s="75">
        <f t="shared" si="36"/>
        <v>22562617.547999997</v>
      </c>
      <c r="L123" s="75">
        <f t="shared" si="37"/>
        <v>2361204.1620000005</v>
      </c>
      <c r="M123" s="75">
        <f t="shared" si="38"/>
        <v>1311780.0899999999</v>
      </c>
      <c r="N123" s="113"/>
      <c r="O123" s="88"/>
      <c r="P123" s="89"/>
      <c r="Q123" s="89"/>
      <c r="R123" s="89"/>
      <c r="S123" s="89"/>
    </row>
    <row r="124" spans="1:19" s="90" customFormat="1" ht="33" customHeight="1">
      <c r="A124" s="79"/>
      <c r="B124" s="78" t="s">
        <v>177</v>
      </c>
      <c r="C124" s="45">
        <v>28</v>
      </c>
      <c r="D124" s="81">
        <v>19</v>
      </c>
      <c r="E124" s="81">
        <v>19</v>
      </c>
      <c r="F124" s="81">
        <v>0</v>
      </c>
      <c r="G124" s="75">
        <v>735.6</v>
      </c>
      <c r="H124" s="46">
        <v>735.6</v>
      </c>
      <c r="I124" s="46">
        <v>0</v>
      </c>
      <c r="J124" s="75">
        <f t="shared" si="35"/>
        <v>29608635.6</v>
      </c>
      <c r="K124" s="75">
        <f t="shared" si="36"/>
        <v>25463426.616</v>
      </c>
      <c r="L124" s="75">
        <f t="shared" si="37"/>
        <v>2664777.204000001</v>
      </c>
      <c r="M124" s="75">
        <f t="shared" si="38"/>
        <v>1480431.78</v>
      </c>
      <c r="N124" s="113"/>
      <c r="O124" s="88"/>
      <c r="P124" s="89"/>
      <c r="Q124" s="89"/>
      <c r="R124" s="89"/>
      <c r="S124" s="89"/>
    </row>
    <row r="125" spans="1:19" s="90" customFormat="1" ht="33" customHeight="1">
      <c r="A125" s="79"/>
      <c r="B125" s="78" t="s">
        <v>178</v>
      </c>
      <c r="C125" s="45">
        <v>29</v>
      </c>
      <c r="D125" s="81">
        <v>17</v>
      </c>
      <c r="E125" s="81">
        <v>15</v>
      </c>
      <c r="F125" s="81">
        <v>2</v>
      </c>
      <c r="G125" s="75">
        <v>749.8</v>
      </c>
      <c r="H125" s="75">
        <v>648.7</v>
      </c>
      <c r="I125" s="75">
        <v>101.1</v>
      </c>
      <c r="J125" s="75">
        <f t="shared" si="35"/>
        <v>30180199.799999997</v>
      </c>
      <c r="K125" s="75">
        <f t="shared" si="36"/>
        <v>25954971.827999998</v>
      </c>
      <c r="L125" s="75">
        <f t="shared" si="37"/>
        <v>2716217.981999999</v>
      </c>
      <c r="M125" s="75">
        <f t="shared" si="38"/>
        <v>1509009.99</v>
      </c>
      <c r="N125" s="113"/>
      <c r="O125" s="88"/>
      <c r="P125" s="89"/>
      <c r="Q125" s="89"/>
      <c r="R125" s="89"/>
      <c r="S125" s="89"/>
    </row>
    <row r="126" spans="1:19" s="90" customFormat="1" ht="33" customHeight="1">
      <c r="A126" s="79"/>
      <c r="B126" s="78" t="s">
        <v>185</v>
      </c>
      <c r="C126" s="81">
        <v>23</v>
      </c>
      <c r="D126" s="81">
        <v>12</v>
      </c>
      <c r="E126" s="81">
        <v>12</v>
      </c>
      <c r="F126" s="81">
        <v>0</v>
      </c>
      <c r="G126" s="75">
        <v>404.5</v>
      </c>
      <c r="H126" s="75">
        <v>404.5</v>
      </c>
      <c r="I126" s="75">
        <v>0</v>
      </c>
      <c r="J126" s="75">
        <f t="shared" si="35"/>
        <v>16281529.5</v>
      </c>
      <c r="K126" s="75">
        <f t="shared" si="36"/>
        <v>14002115.37</v>
      </c>
      <c r="L126" s="75">
        <f t="shared" si="37"/>
        <v>1465337.6550000007</v>
      </c>
      <c r="M126" s="75">
        <f t="shared" si="38"/>
        <v>814076.475</v>
      </c>
      <c r="N126" s="113"/>
      <c r="O126" s="88"/>
      <c r="P126" s="105"/>
      <c r="Q126" s="105"/>
      <c r="R126" s="105"/>
      <c r="S126" s="105"/>
    </row>
    <row r="127" spans="1:19" s="90" customFormat="1" ht="33" customHeight="1">
      <c r="A127" s="79"/>
      <c r="B127" s="78" t="s">
        <v>187</v>
      </c>
      <c r="C127" s="81">
        <v>25</v>
      </c>
      <c r="D127" s="81">
        <v>10</v>
      </c>
      <c r="E127" s="81">
        <v>10</v>
      </c>
      <c r="F127" s="81">
        <v>0</v>
      </c>
      <c r="G127" s="75">
        <v>559.4</v>
      </c>
      <c r="H127" s="75">
        <v>559.4</v>
      </c>
      <c r="I127" s="75">
        <v>0</v>
      </c>
      <c r="J127" s="75">
        <f t="shared" si="35"/>
        <v>22516409.4</v>
      </c>
      <c r="K127" s="75">
        <f t="shared" si="36"/>
        <v>19364112.084</v>
      </c>
      <c r="L127" s="75">
        <f t="shared" si="37"/>
        <v>2026476.8459999997</v>
      </c>
      <c r="M127" s="75">
        <f t="shared" si="38"/>
        <v>1125820.47</v>
      </c>
      <c r="N127" s="113"/>
      <c r="O127" s="88"/>
      <c r="P127" s="105"/>
      <c r="Q127" s="105"/>
      <c r="R127" s="105"/>
      <c r="S127" s="105"/>
    </row>
    <row r="128" spans="1:19" s="90" customFormat="1" ht="33" customHeight="1">
      <c r="A128" s="79"/>
      <c r="B128" s="78" t="s">
        <v>188</v>
      </c>
      <c r="C128" s="81">
        <v>13</v>
      </c>
      <c r="D128" s="81">
        <v>8</v>
      </c>
      <c r="E128" s="81">
        <v>8</v>
      </c>
      <c r="F128" s="81">
        <v>0</v>
      </c>
      <c r="G128" s="75">
        <v>417.1</v>
      </c>
      <c r="H128" s="75">
        <v>417.1</v>
      </c>
      <c r="I128" s="75">
        <v>0</v>
      </c>
      <c r="J128" s="75">
        <f t="shared" si="35"/>
        <v>16788692.1</v>
      </c>
      <c r="K128" s="75">
        <f t="shared" si="36"/>
        <v>14438275.206000002</v>
      </c>
      <c r="L128" s="75">
        <f t="shared" si="37"/>
        <v>1510982.2889999994</v>
      </c>
      <c r="M128" s="75">
        <f t="shared" si="38"/>
        <v>839434.605</v>
      </c>
      <c r="N128" s="113"/>
      <c r="O128" s="88"/>
      <c r="P128" s="105"/>
      <c r="Q128" s="105"/>
      <c r="R128" s="105"/>
      <c r="S128" s="105"/>
    </row>
    <row r="129" spans="1:19" s="90" customFormat="1" ht="33" customHeight="1">
      <c r="A129" s="79"/>
      <c r="B129" s="78" t="s">
        <v>189</v>
      </c>
      <c r="C129" s="81">
        <v>23</v>
      </c>
      <c r="D129" s="81">
        <v>13</v>
      </c>
      <c r="E129" s="81">
        <v>10</v>
      </c>
      <c r="F129" s="81">
        <v>3</v>
      </c>
      <c r="G129" s="75">
        <v>598.4</v>
      </c>
      <c r="H129" s="75">
        <v>449.3</v>
      </c>
      <c r="I129" s="75">
        <v>149.1</v>
      </c>
      <c r="J129" s="75">
        <f t="shared" si="35"/>
        <v>24086198.4</v>
      </c>
      <c r="K129" s="75">
        <f t="shared" si="36"/>
        <v>20714130.623999998</v>
      </c>
      <c r="L129" s="75">
        <f t="shared" si="37"/>
        <v>2167757.8560000006</v>
      </c>
      <c r="M129" s="75">
        <f t="shared" si="38"/>
        <v>1204309.92</v>
      </c>
      <c r="N129" s="113"/>
      <c r="O129" s="88"/>
      <c r="P129" s="105"/>
      <c r="Q129" s="105"/>
      <c r="R129" s="105"/>
      <c r="S129" s="105"/>
    </row>
    <row r="130" spans="1:19" s="90" customFormat="1" ht="33" customHeight="1">
      <c r="A130" s="79"/>
      <c r="B130" s="78" t="s">
        <v>180</v>
      </c>
      <c r="C130" s="81">
        <v>17</v>
      </c>
      <c r="D130" s="81">
        <v>12</v>
      </c>
      <c r="E130" s="81">
        <v>12</v>
      </c>
      <c r="F130" s="81">
        <v>0</v>
      </c>
      <c r="G130" s="75">
        <v>560.2</v>
      </c>
      <c r="H130" s="75">
        <v>560.2</v>
      </c>
      <c r="I130" s="75">
        <v>0</v>
      </c>
      <c r="J130" s="75">
        <f t="shared" si="35"/>
        <v>22548610.200000003</v>
      </c>
      <c r="K130" s="75">
        <f t="shared" si="36"/>
        <v>19391804.772000004</v>
      </c>
      <c r="L130" s="75">
        <f t="shared" si="37"/>
        <v>2029374.9179999991</v>
      </c>
      <c r="M130" s="75">
        <f t="shared" si="38"/>
        <v>1127430.5100000002</v>
      </c>
      <c r="N130" s="113"/>
      <c r="O130" s="88"/>
      <c r="P130" s="105"/>
      <c r="Q130" s="105"/>
      <c r="R130" s="105"/>
      <c r="S130" s="105"/>
    </row>
    <row r="131" spans="1:19" s="90" customFormat="1" ht="33" customHeight="1">
      <c r="A131" s="79"/>
      <c r="B131" s="78" t="s">
        <v>168</v>
      </c>
      <c r="C131" s="81">
        <v>24</v>
      </c>
      <c r="D131" s="81">
        <v>8</v>
      </c>
      <c r="E131" s="81">
        <v>6</v>
      </c>
      <c r="F131" s="81">
        <v>2</v>
      </c>
      <c r="G131" s="75">
        <v>361.7</v>
      </c>
      <c r="H131" s="75">
        <v>310.8</v>
      </c>
      <c r="I131" s="75">
        <v>50.9</v>
      </c>
      <c r="J131" s="75">
        <f t="shared" si="35"/>
        <v>14558786.7</v>
      </c>
      <c r="K131" s="75">
        <f t="shared" si="36"/>
        <v>12520556.562</v>
      </c>
      <c r="L131" s="75">
        <f t="shared" si="37"/>
        <v>1310290.8029999984</v>
      </c>
      <c r="M131" s="75">
        <f t="shared" si="38"/>
        <v>727939.335</v>
      </c>
      <c r="N131" s="113"/>
      <c r="O131" s="88"/>
      <c r="P131" s="105"/>
      <c r="Q131" s="105"/>
      <c r="R131" s="105"/>
      <c r="S131" s="105"/>
    </row>
    <row r="132" spans="1:19" s="90" customFormat="1" ht="33" customHeight="1">
      <c r="A132" s="79"/>
      <c r="B132" s="78" t="s">
        <v>204</v>
      </c>
      <c r="C132" s="81">
        <v>29</v>
      </c>
      <c r="D132" s="81">
        <v>7</v>
      </c>
      <c r="E132" s="81">
        <v>7</v>
      </c>
      <c r="F132" s="81">
        <v>0</v>
      </c>
      <c r="G132" s="75">
        <v>220.4</v>
      </c>
      <c r="H132" s="75">
        <v>220.4</v>
      </c>
      <c r="I132" s="75">
        <v>0</v>
      </c>
      <c r="J132" s="75">
        <f t="shared" si="35"/>
        <v>8871320.4</v>
      </c>
      <c r="K132" s="75">
        <f t="shared" si="36"/>
        <v>7629335.544</v>
      </c>
      <c r="L132" s="75">
        <f t="shared" si="37"/>
        <v>798418.8360000006</v>
      </c>
      <c r="M132" s="75">
        <f t="shared" si="38"/>
        <v>443566.02</v>
      </c>
      <c r="N132" s="113"/>
      <c r="O132" s="88"/>
      <c r="P132" s="105"/>
      <c r="Q132" s="105"/>
      <c r="R132" s="105"/>
      <c r="S132" s="105"/>
    </row>
    <row r="133" spans="1:19" s="90" customFormat="1" ht="33" customHeight="1">
      <c r="A133" s="79"/>
      <c r="B133" s="78" t="s">
        <v>205</v>
      </c>
      <c r="C133" s="81">
        <v>14</v>
      </c>
      <c r="D133" s="81">
        <v>8</v>
      </c>
      <c r="E133" s="81">
        <v>8</v>
      </c>
      <c r="F133" s="81">
        <v>0</v>
      </c>
      <c r="G133" s="75">
        <v>294.9</v>
      </c>
      <c r="H133" s="75">
        <v>294.9</v>
      </c>
      <c r="I133" s="75">
        <v>0</v>
      </c>
      <c r="J133" s="75">
        <f t="shared" si="35"/>
        <v>11870019.899999999</v>
      </c>
      <c r="K133" s="75">
        <f t="shared" si="36"/>
        <v>10208217.113999998</v>
      </c>
      <c r="L133" s="75">
        <f t="shared" si="37"/>
        <v>1068301.7910000004</v>
      </c>
      <c r="M133" s="75">
        <f t="shared" si="38"/>
        <v>593500.9949999999</v>
      </c>
      <c r="N133" s="113"/>
      <c r="O133" s="88"/>
      <c r="P133" s="105"/>
      <c r="Q133" s="105"/>
      <c r="R133" s="105"/>
      <c r="S133" s="105"/>
    </row>
    <row r="134" spans="1:19" s="6" customFormat="1" ht="33" customHeight="1">
      <c r="A134" s="42"/>
      <c r="B134" s="78" t="s">
        <v>190</v>
      </c>
      <c r="C134" s="45">
        <v>16</v>
      </c>
      <c r="D134" s="81">
        <v>6</v>
      </c>
      <c r="E134" s="81">
        <v>2</v>
      </c>
      <c r="F134" s="81">
        <v>4</v>
      </c>
      <c r="G134" s="75">
        <v>197.1</v>
      </c>
      <c r="H134" s="46">
        <v>42</v>
      </c>
      <c r="I134" s="46">
        <v>155.1</v>
      </c>
      <c r="J134" s="75">
        <f t="shared" si="35"/>
        <v>7933472.1</v>
      </c>
      <c r="K134" s="75">
        <f aca="true" t="shared" si="39" ref="K134:K144">J134*86/100</f>
        <v>6822786.006</v>
      </c>
      <c r="L134" s="75">
        <f aca="true" t="shared" si="40" ref="L134:L144">J134-K134-M134</f>
        <v>714012.4889999996</v>
      </c>
      <c r="M134" s="75">
        <f>J134*5/100</f>
        <v>396673.605</v>
      </c>
      <c r="N134" s="114"/>
      <c r="O134" s="11"/>
      <c r="P134" s="8"/>
      <c r="Q134" s="8"/>
      <c r="R134" s="8"/>
      <c r="S134" s="8"/>
    </row>
    <row r="135" spans="1:19" s="6" customFormat="1" ht="39" customHeight="1">
      <c r="A135" s="14"/>
      <c r="B135" s="78" t="s">
        <v>191</v>
      </c>
      <c r="C135" s="45">
        <v>24</v>
      </c>
      <c r="D135" s="81">
        <v>8</v>
      </c>
      <c r="E135" s="81">
        <v>2</v>
      </c>
      <c r="F135" s="81">
        <v>6</v>
      </c>
      <c r="G135" s="75">
        <v>411.7</v>
      </c>
      <c r="H135" s="46">
        <v>96.5</v>
      </c>
      <c r="I135" s="46">
        <v>315.2</v>
      </c>
      <c r="J135" s="75">
        <f t="shared" si="35"/>
        <v>16571336.7</v>
      </c>
      <c r="K135" s="75">
        <f t="shared" si="39"/>
        <v>14251349.562</v>
      </c>
      <c r="L135" s="75">
        <f t="shared" si="40"/>
        <v>1491420.3029999984</v>
      </c>
      <c r="M135" s="75">
        <f>J135*5/100</f>
        <v>828566.835</v>
      </c>
      <c r="N135" s="115"/>
      <c r="O135" s="35"/>
      <c r="P135" s="8"/>
      <c r="Q135" s="8"/>
      <c r="R135" s="8"/>
      <c r="S135" s="30"/>
    </row>
    <row r="136" spans="1:19" s="90" customFormat="1" ht="36.75" customHeight="1">
      <c r="A136" s="79">
        <v>6</v>
      </c>
      <c r="B136" s="106" t="s">
        <v>236</v>
      </c>
      <c r="C136" s="99">
        <f aca="true" t="shared" si="41" ref="C136:I136">C137</f>
        <v>500</v>
      </c>
      <c r="D136" s="99">
        <f t="shared" si="41"/>
        <v>244</v>
      </c>
      <c r="E136" s="99">
        <f t="shared" si="41"/>
        <v>183</v>
      </c>
      <c r="F136" s="99">
        <f t="shared" si="41"/>
        <v>61</v>
      </c>
      <c r="G136" s="77">
        <f t="shared" si="41"/>
        <v>9604.800000000001</v>
      </c>
      <c r="H136" s="77">
        <f t="shared" si="41"/>
        <v>7519.5999999999985</v>
      </c>
      <c r="I136" s="77">
        <f t="shared" si="41"/>
        <v>2085.2</v>
      </c>
      <c r="J136" s="77">
        <f>ROUND(G136*40251,2)</f>
        <v>386602804.8</v>
      </c>
      <c r="K136" s="77">
        <f>ROUND(J136*86/100,2)</f>
        <v>332478412.13</v>
      </c>
      <c r="L136" s="77">
        <f>ROUND(J136-K136-M136,2)</f>
        <v>34794252.43</v>
      </c>
      <c r="M136" s="77">
        <f>ROUND(J136*5/100,2)</f>
        <v>19330140.24</v>
      </c>
      <c r="N136" s="113"/>
      <c r="O136" s="88"/>
      <c r="P136" s="105"/>
      <c r="Q136" s="105"/>
      <c r="R136" s="105"/>
      <c r="S136" s="105"/>
    </row>
    <row r="137" spans="1:19" s="90" customFormat="1" ht="66" customHeight="1">
      <c r="A137" s="79"/>
      <c r="B137" s="107" t="s">
        <v>238</v>
      </c>
      <c r="C137" s="99">
        <f aca="true" t="shared" si="42" ref="C137:I137">SUM(C138:C175)</f>
        <v>500</v>
      </c>
      <c r="D137" s="99">
        <f t="shared" si="42"/>
        <v>244</v>
      </c>
      <c r="E137" s="99">
        <f t="shared" si="42"/>
        <v>183</v>
      </c>
      <c r="F137" s="99">
        <f t="shared" si="42"/>
        <v>61</v>
      </c>
      <c r="G137" s="77">
        <f t="shared" si="42"/>
        <v>9604.800000000001</v>
      </c>
      <c r="H137" s="77">
        <f t="shared" si="42"/>
        <v>7519.5999999999985</v>
      </c>
      <c r="I137" s="77">
        <f t="shared" si="42"/>
        <v>2085.2</v>
      </c>
      <c r="J137" s="77">
        <f>J136</f>
        <v>386602804.8</v>
      </c>
      <c r="K137" s="77">
        <f>K136</f>
        <v>332478412.13</v>
      </c>
      <c r="L137" s="77">
        <f>L136</f>
        <v>34794252.43</v>
      </c>
      <c r="M137" s="77">
        <f>M136</f>
        <v>19330140.24</v>
      </c>
      <c r="N137" s="113"/>
      <c r="O137" s="88"/>
      <c r="P137" s="105"/>
      <c r="Q137" s="105"/>
      <c r="R137" s="105"/>
      <c r="S137" s="105"/>
    </row>
    <row r="138" spans="1:19" s="13" customFormat="1" ht="33" customHeight="1">
      <c r="A138" s="42"/>
      <c r="B138" s="78" t="s">
        <v>169</v>
      </c>
      <c r="C138" s="45">
        <v>19</v>
      </c>
      <c r="D138" s="81">
        <v>12</v>
      </c>
      <c r="E138" s="81">
        <v>11</v>
      </c>
      <c r="F138" s="81">
        <v>1</v>
      </c>
      <c r="G138" s="75">
        <v>427.8</v>
      </c>
      <c r="H138" s="75">
        <v>378.4</v>
      </c>
      <c r="I138" s="75">
        <v>49.4</v>
      </c>
      <c r="J138" s="75">
        <f>G138*40251</f>
        <v>17219377.8</v>
      </c>
      <c r="K138" s="75">
        <f t="shared" si="39"/>
        <v>14808664.908</v>
      </c>
      <c r="L138" s="75">
        <f t="shared" si="40"/>
        <v>1549744.0020000008</v>
      </c>
      <c r="M138" s="75">
        <f aca="true" t="shared" si="43" ref="M138:M144">J138*5/100</f>
        <v>860968.89</v>
      </c>
      <c r="N138" s="111"/>
      <c r="O138" s="5"/>
      <c r="P138" s="7"/>
      <c r="Q138" s="7"/>
      <c r="R138" s="7"/>
      <c r="S138" s="7"/>
    </row>
    <row r="139" spans="1:19" s="13" customFormat="1" ht="33" customHeight="1">
      <c r="A139" s="42"/>
      <c r="B139" s="78" t="s">
        <v>222</v>
      </c>
      <c r="C139" s="81">
        <v>11</v>
      </c>
      <c r="D139" s="81">
        <v>5</v>
      </c>
      <c r="E139" s="81">
        <v>0</v>
      </c>
      <c r="F139" s="81">
        <v>5</v>
      </c>
      <c r="G139" s="75">
        <v>163.1</v>
      </c>
      <c r="H139" s="75">
        <v>0</v>
      </c>
      <c r="I139" s="75">
        <v>163.1</v>
      </c>
      <c r="J139" s="75">
        <f aca="true" t="shared" si="44" ref="J139:J175">G139*40251</f>
        <v>6564938.1</v>
      </c>
      <c r="K139" s="75">
        <f t="shared" si="39"/>
        <v>5645846.766</v>
      </c>
      <c r="L139" s="75">
        <f t="shared" si="40"/>
        <v>590844.4289999998</v>
      </c>
      <c r="M139" s="75">
        <f t="shared" si="43"/>
        <v>328246.905</v>
      </c>
      <c r="N139" s="111"/>
      <c r="O139" s="5"/>
      <c r="P139" s="7"/>
      <c r="Q139" s="7"/>
      <c r="R139" s="7"/>
      <c r="S139" s="7"/>
    </row>
    <row r="140" spans="1:19" s="13" customFormat="1" ht="33" customHeight="1">
      <c r="A140" s="42"/>
      <c r="B140" s="78" t="s">
        <v>223</v>
      </c>
      <c r="C140" s="81">
        <v>4</v>
      </c>
      <c r="D140" s="81">
        <v>3</v>
      </c>
      <c r="E140" s="81">
        <v>1</v>
      </c>
      <c r="F140" s="81">
        <v>2</v>
      </c>
      <c r="G140" s="75">
        <v>121.3</v>
      </c>
      <c r="H140" s="75">
        <v>40</v>
      </c>
      <c r="I140" s="75">
        <v>81.3</v>
      </c>
      <c r="J140" s="75">
        <f t="shared" si="44"/>
        <v>4882446.3</v>
      </c>
      <c r="K140" s="75">
        <f t="shared" si="39"/>
        <v>4198903.818</v>
      </c>
      <c r="L140" s="75">
        <f t="shared" si="40"/>
        <v>439420.16699999984</v>
      </c>
      <c r="M140" s="75">
        <f>J140*5/100</f>
        <v>244122.315</v>
      </c>
      <c r="N140" s="111"/>
      <c r="O140" s="5"/>
      <c r="P140" s="7"/>
      <c r="Q140" s="7"/>
      <c r="R140" s="7"/>
      <c r="S140" s="7"/>
    </row>
    <row r="141" spans="1:19" s="13" customFormat="1" ht="33" customHeight="1">
      <c r="A141" s="42"/>
      <c r="B141" s="78" t="s">
        <v>224</v>
      </c>
      <c r="C141" s="81">
        <v>7</v>
      </c>
      <c r="D141" s="81">
        <v>4</v>
      </c>
      <c r="E141" s="81">
        <v>2</v>
      </c>
      <c r="F141" s="81">
        <v>2</v>
      </c>
      <c r="G141" s="75">
        <v>163.1</v>
      </c>
      <c r="H141" s="75">
        <v>70.8</v>
      </c>
      <c r="I141" s="75">
        <v>92.3</v>
      </c>
      <c r="J141" s="75">
        <f t="shared" si="44"/>
        <v>6564938.1</v>
      </c>
      <c r="K141" s="75">
        <f t="shared" si="39"/>
        <v>5645846.766</v>
      </c>
      <c r="L141" s="75">
        <f t="shared" si="40"/>
        <v>590844.4289999998</v>
      </c>
      <c r="M141" s="75">
        <f>J141*5/100</f>
        <v>328246.905</v>
      </c>
      <c r="N141" s="111"/>
      <c r="O141" s="5"/>
      <c r="P141" s="7"/>
      <c r="Q141" s="7"/>
      <c r="R141" s="7"/>
      <c r="S141" s="7"/>
    </row>
    <row r="142" spans="1:19" s="13" customFormat="1" ht="33" customHeight="1">
      <c r="A142" s="42"/>
      <c r="B142" s="78" t="s">
        <v>225</v>
      </c>
      <c r="C142" s="81">
        <v>18</v>
      </c>
      <c r="D142" s="81">
        <v>6</v>
      </c>
      <c r="E142" s="81">
        <v>0</v>
      </c>
      <c r="F142" s="81">
        <v>6</v>
      </c>
      <c r="G142" s="75">
        <v>191.5</v>
      </c>
      <c r="H142" s="75">
        <v>0</v>
      </c>
      <c r="I142" s="75">
        <v>191.5</v>
      </c>
      <c r="J142" s="75">
        <f t="shared" si="44"/>
        <v>7708066.5</v>
      </c>
      <c r="K142" s="75">
        <f t="shared" si="39"/>
        <v>6628937.19</v>
      </c>
      <c r="L142" s="75">
        <f t="shared" si="40"/>
        <v>693725.9849999996</v>
      </c>
      <c r="M142" s="75">
        <f>J142*5/100</f>
        <v>385403.325</v>
      </c>
      <c r="N142" s="111"/>
      <c r="O142" s="5"/>
      <c r="P142" s="7"/>
      <c r="Q142" s="7"/>
      <c r="R142" s="7"/>
      <c r="S142" s="7"/>
    </row>
    <row r="143" spans="1:19" s="13" customFormat="1" ht="33" customHeight="1">
      <c r="A143" s="42"/>
      <c r="B143" s="78" t="s">
        <v>171</v>
      </c>
      <c r="C143" s="81">
        <v>28</v>
      </c>
      <c r="D143" s="81">
        <v>8</v>
      </c>
      <c r="E143" s="81">
        <v>7</v>
      </c>
      <c r="F143" s="81">
        <v>1</v>
      </c>
      <c r="G143" s="75">
        <v>423.4</v>
      </c>
      <c r="H143" s="75">
        <v>370.5</v>
      </c>
      <c r="I143" s="75">
        <v>52.9</v>
      </c>
      <c r="J143" s="75">
        <f t="shared" si="44"/>
        <v>17042273.4</v>
      </c>
      <c r="K143" s="75">
        <f t="shared" si="39"/>
        <v>14656355.123999998</v>
      </c>
      <c r="L143" s="75">
        <f t="shared" si="40"/>
        <v>1533804.6060000006</v>
      </c>
      <c r="M143" s="75">
        <f t="shared" si="43"/>
        <v>852113.67</v>
      </c>
      <c r="N143" s="111"/>
      <c r="O143" s="5"/>
      <c r="P143" s="7"/>
      <c r="Q143" s="7"/>
      <c r="R143" s="7"/>
      <c r="S143" s="7"/>
    </row>
    <row r="144" spans="1:19" s="13" customFormat="1" ht="33" customHeight="1">
      <c r="A144" s="42"/>
      <c r="B144" s="78" t="s">
        <v>172</v>
      </c>
      <c r="C144" s="81">
        <v>24</v>
      </c>
      <c r="D144" s="81">
        <v>10</v>
      </c>
      <c r="E144" s="81">
        <v>6</v>
      </c>
      <c r="F144" s="81">
        <v>4</v>
      </c>
      <c r="G144" s="75">
        <v>422.9</v>
      </c>
      <c r="H144" s="75">
        <v>252</v>
      </c>
      <c r="I144" s="75">
        <v>170.9</v>
      </c>
      <c r="J144" s="75">
        <f t="shared" si="44"/>
        <v>17022147.9</v>
      </c>
      <c r="K144" s="75">
        <f t="shared" si="39"/>
        <v>14639047.193999998</v>
      </c>
      <c r="L144" s="75">
        <f t="shared" si="40"/>
        <v>1531993.3110000002</v>
      </c>
      <c r="M144" s="75">
        <f t="shared" si="43"/>
        <v>851107.395</v>
      </c>
      <c r="N144" s="111"/>
      <c r="O144" s="5"/>
      <c r="P144" s="7"/>
      <c r="Q144" s="7"/>
      <c r="R144" s="7"/>
      <c r="S144" s="7"/>
    </row>
    <row r="145" spans="1:19" s="90" customFormat="1" ht="33" customHeight="1">
      <c r="A145" s="79"/>
      <c r="B145" s="78" t="s">
        <v>201</v>
      </c>
      <c r="C145" s="81">
        <v>12</v>
      </c>
      <c r="D145" s="81">
        <v>8</v>
      </c>
      <c r="E145" s="81">
        <v>6</v>
      </c>
      <c r="F145" s="81">
        <v>2</v>
      </c>
      <c r="G145" s="75">
        <v>200.8</v>
      </c>
      <c r="H145" s="75">
        <v>152.2</v>
      </c>
      <c r="I145" s="75">
        <v>48.6</v>
      </c>
      <c r="J145" s="75">
        <f t="shared" si="44"/>
        <v>8082400.800000001</v>
      </c>
      <c r="K145" s="75">
        <f aca="true" t="shared" si="45" ref="K145:K151">J145*86/100</f>
        <v>6950864.688000001</v>
      </c>
      <c r="L145" s="75">
        <f aca="true" t="shared" si="46" ref="L145:L151">J145-K145-M145</f>
        <v>727416.0719999997</v>
      </c>
      <c r="M145" s="75">
        <f aca="true" t="shared" si="47" ref="M145:M167">J145*5/100</f>
        <v>404120.04</v>
      </c>
      <c r="N145" s="113"/>
      <c r="O145" s="88"/>
      <c r="P145" s="105"/>
      <c r="Q145" s="105"/>
      <c r="R145" s="105"/>
      <c r="S145" s="105"/>
    </row>
    <row r="146" spans="1:19" s="90" customFormat="1" ht="33" customHeight="1">
      <c r="A146" s="79"/>
      <c r="B146" s="78" t="s">
        <v>202</v>
      </c>
      <c r="C146" s="81">
        <v>19</v>
      </c>
      <c r="D146" s="81">
        <v>8</v>
      </c>
      <c r="E146" s="81">
        <v>5</v>
      </c>
      <c r="F146" s="81">
        <v>3</v>
      </c>
      <c r="G146" s="75">
        <v>255.9</v>
      </c>
      <c r="H146" s="75">
        <v>160.6</v>
      </c>
      <c r="I146" s="75">
        <v>95.3</v>
      </c>
      <c r="J146" s="75">
        <f t="shared" si="44"/>
        <v>10300230.9</v>
      </c>
      <c r="K146" s="75">
        <f t="shared" si="45"/>
        <v>8858198.574</v>
      </c>
      <c r="L146" s="75">
        <f t="shared" si="46"/>
        <v>927020.7810000014</v>
      </c>
      <c r="M146" s="75">
        <f t="shared" si="47"/>
        <v>515011.545</v>
      </c>
      <c r="N146" s="113"/>
      <c r="O146" s="88"/>
      <c r="P146" s="105"/>
      <c r="Q146" s="105"/>
      <c r="R146" s="105"/>
      <c r="S146" s="105"/>
    </row>
    <row r="147" spans="1:19" s="90" customFormat="1" ht="33" customHeight="1">
      <c r="A147" s="79"/>
      <c r="B147" s="78" t="s">
        <v>181</v>
      </c>
      <c r="C147" s="81">
        <v>36</v>
      </c>
      <c r="D147" s="81">
        <v>16</v>
      </c>
      <c r="E147" s="81">
        <v>16</v>
      </c>
      <c r="F147" s="81">
        <v>0</v>
      </c>
      <c r="G147" s="75">
        <v>856.2</v>
      </c>
      <c r="H147" s="75">
        <v>856.2</v>
      </c>
      <c r="I147" s="75">
        <v>0</v>
      </c>
      <c r="J147" s="75">
        <f t="shared" si="44"/>
        <v>34462906.2</v>
      </c>
      <c r="K147" s="75">
        <f t="shared" si="45"/>
        <v>29638099.332000002</v>
      </c>
      <c r="L147" s="75">
        <f t="shared" si="46"/>
        <v>3101661.5580000007</v>
      </c>
      <c r="M147" s="75">
        <f t="shared" si="47"/>
        <v>1723145.31</v>
      </c>
      <c r="N147" s="113"/>
      <c r="O147" s="88"/>
      <c r="P147" s="105"/>
      <c r="Q147" s="105"/>
      <c r="R147" s="105"/>
      <c r="S147" s="105"/>
    </row>
    <row r="148" spans="1:19" s="90" customFormat="1" ht="33" customHeight="1">
      <c r="A148" s="79"/>
      <c r="B148" s="78" t="s">
        <v>182</v>
      </c>
      <c r="C148" s="81">
        <v>9</v>
      </c>
      <c r="D148" s="81">
        <v>8</v>
      </c>
      <c r="E148" s="81">
        <v>7</v>
      </c>
      <c r="F148" s="81">
        <v>1</v>
      </c>
      <c r="G148" s="75">
        <v>381.5</v>
      </c>
      <c r="H148" s="75">
        <v>326.1</v>
      </c>
      <c r="I148" s="75">
        <v>55.4</v>
      </c>
      <c r="J148" s="75">
        <f t="shared" si="44"/>
        <v>15355756.5</v>
      </c>
      <c r="K148" s="75">
        <f t="shared" si="45"/>
        <v>13205950.59</v>
      </c>
      <c r="L148" s="75">
        <f t="shared" si="46"/>
        <v>1382018.0850000002</v>
      </c>
      <c r="M148" s="75">
        <f t="shared" si="47"/>
        <v>767787.825</v>
      </c>
      <c r="N148" s="113"/>
      <c r="O148" s="88"/>
      <c r="P148" s="105"/>
      <c r="Q148" s="105"/>
      <c r="R148" s="105"/>
      <c r="S148" s="105"/>
    </row>
    <row r="149" spans="1:19" s="90" customFormat="1" ht="33" customHeight="1">
      <c r="A149" s="79"/>
      <c r="B149" s="78" t="s">
        <v>183</v>
      </c>
      <c r="C149" s="81">
        <v>18</v>
      </c>
      <c r="D149" s="81">
        <v>10</v>
      </c>
      <c r="E149" s="81">
        <v>10</v>
      </c>
      <c r="F149" s="81">
        <v>0</v>
      </c>
      <c r="G149" s="75">
        <v>555.6</v>
      </c>
      <c r="H149" s="75">
        <v>555.6</v>
      </c>
      <c r="I149" s="75">
        <v>0</v>
      </c>
      <c r="J149" s="75">
        <f t="shared" si="44"/>
        <v>22363455.6</v>
      </c>
      <c r="K149" s="75">
        <f t="shared" si="45"/>
        <v>19232571.816</v>
      </c>
      <c r="L149" s="75">
        <f t="shared" si="46"/>
        <v>2012711.0040000018</v>
      </c>
      <c r="M149" s="75">
        <f t="shared" si="47"/>
        <v>1118172.78</v>
      </c>
      <c r="N149" s="113"/>
      <c r="O149" s="88"/>
      <c r="P149" s="105"/>
      <c r="Q149" s="105"/>
      <c r="R149" s="105"/>
      <c r="S149" s="105"/>
    </row>
    <row r="150" spans="1:19" s="90" customFormat="1" ht="33" customHeight="1">
      <c r="A150" s="79"/>
      <c r="B150" s="78" t="s">
        <v>203</v>
      </c>
      <c r="C150" s="81">
        <v>20</v>
      </c>
      <c r="D150" s="81">
        <v>8</v>
      </c>
      <c r="E150" s="81">
        <v>3</v>
      </c>
      <c r="F150" s="81">
        <v>5</v>
      </c>
      <c r="G150" s="75">
        <v>245</v>
      </c>
      <c r="H150" s="75">
        <v>88.8</v>
      </c>
      <c r="I150" s="75">
        <v>156.2</v>
      </c>
      <c r="J150" s="75">
        <f t="shared" si="44"/>
        <v>9861495</v>
      </c>
      <c r="K150" s="75">
        <f t="shared" si="45"/>
        <v>8480885.7</v>
      </c>
      <c r="L150" s="75">
        <f t="shared" si="46"/>
        <v>887534.5500000007</v>
      </c>
      <c r="M150" s="75">
        <f t="shared" si="47"/>
        <v>493074.75</v>
      </c>
      <c r="N150" s="113"/>
      <c r="O150" s="88"/>
      <c r="P150" s="105"/>
      <c r="Q150" s="105"/>
      <c r="R150" s="105"/>
      <c r="S150" s="105"/>
    </row>
    <row r="151" spans="1:19" s="90" customFormat="1" ht="33" customHeight="1">
      <c r="A151" s="79"/>
      <c r="B151" s="78" t="s">
        <v>184</v>
      </c>
      <c r="C151" s="81">
        <v>23</v>
      </c>
      <c r="D151" s="81">
        <v>12</v>
      </c>
      <c r="E151" s="81">
        <v>10</v>
      </c>
      <c r="F151" s="81">
        <v>2</v>
      </c>
      <c r="G151" s="75">
        <v>557.7</v>
      </c>
      <c r="H151" s="75">
        <v>502.2</v>
      </c>
      <c r="I151" s="75">
        <v>55.5</v>
      </c>
      <c r="J151" s="75">
        <f t="shared" si="44"/>
        <v>22447982.700000003</v>
      </c>
      <c r="K151" s="75">
        <f t="shared" si="45"/>
        <v>19305265.122</v>
      </c>
      <c r="L151" s="75">
        <f t="shared" si="46"/>
        <v>2020318.4430000014</v>
      </c>
      <c r="M151" s="75">
        <f t="shared" si="47"/>
        <v>1122399.1350000002</v>
      </c>
      <c r="N151" s="113"/>
      <c r="O151" s="88"/>
      <c r="P151" s="105"/>
      <c r="Q151" s="105"/>
      <c r="R151" s="105"/>
      <c r="S151" s="105"/>
    </row>
    <row r="152" spans="1:19" s="90" customFormat="1" ht="33" customHeight="1">
      <c r="A152" s="79"/>
      <c r="B152" s="78" t="s">
        <v>215</v>
      </c>
      <c r="C152" s="81">
        <v>6</v>
      </c>
      <c r="D152" s="81">
        <v>3</v>
      </c>
      <c r="E152" s="81">
        <v>2</v>
      </c>
      <c r="F152" s="81">
        <v>1</v>
      </c>
      <c r="G152" s="75">
        <v>98.8</v>
      </c>
      <c r="H152" s="75">
        <v>63.8</v>
      </c>
      <c r="I152" s="75">
        <v>35</v>
      </c>
      <c r="J152" s="75">
        <f t="shared" si="44"/>
        <v>3976798.8</v>
      </c>
      <c r="K152" s="75">
        <f aca="true" t="shared" si="48" ref="K152:K159">J152*86/100</f>
        <v>3420046.9680000003</v>
      </c>
      <c r="L152" s="75">
        <f aca="true" t="shared" si="49" ref="L152:L159">J152-K152-M152</f>
        <v>357911.89199999947</v>
      </c>
      <c r="M152" s="75">
        <f t="shared" si="47"/>
        <v>198839.94</v>
      </c>
      <c r="N152" s="113"/>
      <c r="O152" s="88"/>
      <c r="P152" s="105"/>
      <c r="Q152" s="105"/>
      <c r="R152" s="105"/>
      <c r="S152" s="105"/>
    </row>
    <row r="153" spans="1:19" s="90" customFormat="1" ht="33" customHeight="1">
      <c r="A153" s="79"/>
      <c r="B153" s="78" t="s">
        <v>216</v>
      </c>
      <c r="C153" s="81">
        <v>12</v>
      </c>
      <c r="D153" s="81">
        <v>7</v>
      </c>
      <c r="E153" s="81">
        <v>7</v>
      </c>
      <c r="F153" s="81">
        <v>0</v>
      </c>
      <c r="G153" s="75">
        <v>275.6</v>
      </c>
      <c r="H153" s="75">
        <v>275.6</v>
      </c>
      <c r="I153" s="75">
        <v>0</v>
      </c>
      <c r="J153" s="75">
        <f t="shared" si="44"/>
        <v>11093175.600000001</v>
      </c>
      <c r="K153" s="75">
        <f t="shared" si="48"/>
        <v>9540131.016</v>
      </c>
      <c r="L153" s="75">
        <f t="shared" si="49"/>
        <v>998385.8040000007</v>
      </c>
      <c r="M153" s="75">
        <f t="shared" si="47"/>
        <v>554658.78</v>
      </c>
      <c r="N153" s="113"/>
      <c r="O153" s="88"/>
      <c r="P153" s="105"/>
      <c r="Q153" s="105"/>
      <c r="R153" s="105"/>
      <c r="S153" s="105"/>
    </row>
    <row r="154" spans="1:19" s="90" customFormat="1" ht="33" customHeight="1">
      <c r="A154" s="79"/>
      <c r="B154" s="78" t="s">
        <v>217</v>
      </c>
      <c r="C154" s="81">
        <v>9</v>
      </c>
      <c r="D154" s="81">
        <v>6</v>
      </c>
      <c r="E154" s="81">
        <v>3</v>
      </c>
      <c r="F154" s="81">
        <v>3</v>
      </c>
      <c r="G154" s="75">
        <v>253</v>
      </c>
      <c r="H154" s="75">
        <v>156.1</v>
      </c>
      <c r="I154" s="75">
        <v>96.9</v>
      </c>
      <c r="J154" s="75">
        <f t="shared" si="44"/>
        <v>10183503</v>
      </c>
      <c r="K154" s="75">
        <f t="shared" si="48"/>
        <v>8757812.58</v>
      </c>
      <c r="L154" s="75">
        <f t="shared" si="49"/>
        <v>916515.2699999999</v>
      </c>
      <c r="M154" s="75">
        <f t="shared" si="47"/>
        <v>509175.15</v>
      </c>
      <c r="N154" s="113"/>
      <c r="O154" s="88"/>
      <c r="P154" s="105"/>
      <c r="Q154" s="105"/>
      <c r="R154" s="105"/>
      <c r="S154" s="105"/>
    </row>
    <row r="155" spans="1:19" s="90" customFormat="1" ht="33" customHeight="1">
      <c r="A155" s="79"/>
      <c r="B155" s="78" t="s">
        <v>218</v>
      </c>
      <c r="C155" s="81">
        <v>7</v>
      </c>
      <c r="D155" s="81">
        <v>5</v>
      </c>
      <c r="E155" s="81">
        <v>5</v>
      </c>
      <c r="F155" s="81">
        <v>0</v>
      </c>
      <c r="G155" s="75">
        <v>203.3</v>
      </c>
      <c r="H155" s="75">
        <v>203.3</v>
      </c>
      <c r="I155" s="75">
        <v>0</v>
      </c>
      <c r="J155" s="75">
        <f t="shared" si="44"/>
        <v>8183028.300000001</v>
      </c>
      <c r="K155" s="75">
        <f t="shared" si="48"/>
        <v>7037404.338</v>
      </c>
      <c r="L155" s="75">
        <f t="shared" si="49"/>
        <v>736472.5470000003</v>
      </c>
      <c r="M155" s="75">
        <f t="shared" si="47"/>
        <v>409151.415</v>
      </c>
      <c r="N155" s="113"/>
      <c r="O155" s="88"/>
      <c r="P155" s="105"/>
      <c r="Q155" s="105"/>
      <c r="R155" s="105"/>
      <c r="S155" s="105"/>
    </row>
    <row r="156" spans="1:19" s="90" customFormat="1" ht="33" customHeight="1">
      <c r="A156" s="79"/>
      <c r="B156" s="78" t="s">
        <v>219</v>
      </c>
      <c r="C156" s="81">
        <v>8</v>
      </c>
      <c r="D156" s="81">
        <v>4</v>
      </c>
      <c r="E156" s="81">
        <v>2</v>
      </c>
      <c r="F156" s="81">
        <v>2</v>
      </c>
      <c r="G156" s="75">
        <v>163.7</v>
      </c>
      <c r="H156" s="75">
        <v>76.5</v>
      </c>
      <c r="I156" s="75">
        <v>87.2</v>
      </c>
      <c r="J156" s="75">
        <f t="shared" si="44"/>
        <v>6589088.699999999</v>
      </c>
      <c r="K156" s="75">
        <f t="shared" si="48"/>
        <v>5666616.282</v>
      </c>
      <c r="L156" s="75">
        <f t="shared" si="49"/>
        <v>593017.9829999997</v>
      </c>
      <c r="M156" s="75">
        <f t="shared" si="47"/>
        <v>329454.43499999994</v>
      </c>
      <c r="N156" s="113"/>
      <c r="O156" s="88"/>
      <c r="P156" s="105"/>
      <c r="Q156" s="105"/>
      <c r="R156" s="105"/>
      <c r="S156" s="105"/>
    </row>
    <row r="157" spans="1:19" s="90" customFormat="1" ht="33" customHeight="1">
      <c r="A157" s="79"/>
      <c r="B157" s="78" t="s">
        <v>220</v>
      </c>
      <c r="C157" s="81">
        <v>2</v>
      </c>
      <c r="D157" s="81">
        <v>2</v>
      </c>
      <c r="E157" s="81">
        <v>2</v>
      </c>
      <c r="F157" s="81">
        <v>0</v>
      </c>
      <c r="G157" s="75">
        <v>57.9</v>
      </c>
      <c r="H157" s="75">
        <v>57.9</v>
      </c>
      <c r="I157" s="75">
        <v>0</v>
      </c>
      <c r="J157" s="75">
        <f t="shared" si="44"/>
        <v>2330532.9</v>
      </c>
      <c r="K157" s="75">
        <f t="shared" si="48"/>
        <v>2004258.294</v>
      </c>
      <c r="L157" s="75">
        <f t="shared" si="49"/>
        <v>209747.9609999999</v>
      </c>
      <c r="M157" s="75">
        <f t="shared" si="47"/>
        <v>116526.645</v>
      </c>
      <c r="N157" s="113"/>
      <c r="O157" s="88"/>
      <c r="P157" s="105"/>
      <c r="Q157" s="105"/>
      <c r="R157" s="105"/>
      <c r="S157" s="105"/>
    </row>
    <row r="158" spans="1:19" s="90" customFormat="1" ht="33" customHeight="1">
      <c r="A158" s="79"/>
      <c r="B158" s="78" t="s">
        <v>221</v>
      </c>
      <c r="C158" s="81">
        <v>2</v>
      </c>
      <c r="D158" s="81">
        <v>2</v>
      </c>
      <c r="E158" s="81">
        <v>0</v>
      </c>
      <c r="F158" s="81">
        <v>2</v>
      </c>
      <c r="G158" s="75">
        <v>55.3</v>
      </c>
      <c r="H158" s="75">
        <v>0</v>
      </c>
      <c r="I158" s="75">
        <v>55.3</v>
      </c>
      <c r="J158" s="75">
        <f t="shared" si="44"/>
        <v>2225880.3</v>
      </c>
      <c r="K158" s="75">
        <f t="shared" si="48"/>
        <v>1914257.0579999997</v>
      </c>
      <c r="L158" s="75">
        <f t="shared" si="49"/>
        <v>200329.22700000007</v>
      </c>
      <c r="M158" s="75">
        <f t="shared" si="47"/>
        <v>111294.015</v>
      </c>
      <c r="N158" s="113"/>
      <c r="O158" s="88"/>
      <c r="P158" s="105"/>
      <c r="Q158" s="105"/>
      <c r="R158" s="105"/>
      <c r="S158" s="105"/>
    </row>
    <row r="159" spans="1:19" s="90" customFormat="1" ht="33" customHeight="1">
      <c r="A159" s="79"/>
      <c r="B159" s="78" t="s">
        <v>226</v>
      </c>
      <c r="C159" s="81">
        <v>12</v>
      </c>
      <c r="D159" s="81">
        <v>3</v>
      </c>
      <c r="E159" s="81">
        <v>0</v>
      </c>
      <c r="F159" s="81">
        <v>3</v>
      </c>
      <c r="G159" s="75">
        <v>107.6</v>
      </c>
      <c r="H159" s="75">
        <v>0</v>
      </c>
      <c r="I159" s="75">
        <v>107.6</v>
      </c>
      <c r="J159" s="75">
        <f t="shared" si="44"/>
        <v>4331007.6</v>
      </c>
      <c r="K159" s="75">
        <f t="shared" si="48"/>
        <v>3724666.536</v>
      </c>
      <c r="L159" s="75">
        <f t="shared" si="49"/>
        <v>389790.6839999998</v>
      </c>
      <c r="M159" s="75">
        <f t="shared" si="47"/>
        <v>216550.38</v>
      </c>
      <c r="N159" s="113"/>
      <c r="O159" s="88"/>
      <c r="P159" s="105"/>
      <c r="Q159" s="105"/>
      <c r="R159" s="105"/>
      <c r="S159" s="105"/>
    </row>
    <row r="160" spans="1:19" s="90" customFormat="1" ht="33" customHeight="1">
      <c r="A160" s="79"/>
      <c r="B160" s="78" t="s">
        <v>227</v>
      </c>
      <c r="C160" s="81">
        <v>9</v>
      </c>
      <c r="D160" s="81">
        <v>3</v>
      </c>
      <c r="E160" s="81">
        <v>3</v>
      </c>
      <c r="F160" s="81">
        <v>0</v>
      </c>
      <c r="G160" s="75">
        <v>139.6</v>
      </c>
      <c r="H160" s="75">
        <v>139.6</v>
      </c>
      <c r="I160" s="75">
        <v>0</v>
      </c>
      <c r="J160" s="75">
        <f t="shared" si="44"/>
        <v>5619039.6</v>
      </c>
      <c r="K160" s="75">
        <f aca="true" t="shared" si="50" ref="K160:K169">J160*86/100</f>
        <v>4832374.056</v>
      </c>
      <c r="L160" s="75">
        <f aca="true" t="shared" si="51" ref="L160:L175">J160-K160-M160</f>
        <v>505713.5639999998</v>
      </c>
      <c r="M160" s="75">
        <f t="shared" si="47"/>
        <v>280951.98</v>
      </c>
      <c r="N160" s="113"/>
      <c r="O160" s="88"/>
      <c r="P160" s="105"/>
      <c r="Q160" s="105"/>
      <c r="R160" s="105"/>
      <c r="S160" s="105"/>
    </row>
    <row r="161" spans="1:19" s="90" customFormat="1" ht="33" customHeight="1">
      <c r="A161" s="79"/>
      <c r="B161" s="78" t="s">
        <v>228</v>
      </c>
      <c r="C161" s="81">
        <v>7</v>
      </c>
      <c r="D161" s="81">
        <v>5</v>
      </c>
      <c r="E161" s="81">
        <v>4</v>
      </c>
      <c r="F161" s="81">
        <v>1</v>
      </c>
      <c r="G161" s="75">
        <v>121.2</v>
      </c>
      <c r="H161" s="75">
        <v>104.9</v>
      </c>
      <c r="I161" s="75">
        <v>16.3</v>
      </c>
      <c r="J161" s="75">
        <f t="shared" si="44"/>
        <v>4878421.2</v>
      </c>
      <c r="K161" s="75">
        <f t="shared" si="50"/>
        <v>4195442.232</v>
      </c>
      <c r="L161" s="75">
        <f t="shared" si="51"/>
        <v>439057.90800000035</v>
      </c>
      <c r="M161" s="75">
        <f t="shared" si="47"/>
        <v>243921.06</v>
      </c>
      <c r="N161" s="113"/>
      <c r="O161" s="88"/>
      <c r="P161" s="105"/>
      <c r="Q161" s="105"/>
      <c r="R161" s="105"/>
      <c r="S161" s="105"/>
    </row>
    <row r="162" spans="1:19" s="90" customFormat="1" ht="33" customHeight="1">
      <c r="A162" s="79"/>
      <c r="B162" s="78" t="s">
        <v>229</v>
      </c>
      <c r="C162" s="81">
        <v>9</v>
      </c>
      <c r="D162" s="81">
        <v>3</v>
      </c>
      <c r="E162" s="81">
        <v>0</v>
      </c>
      <c r="F162" s="81">
        <v>3</v>
      </c>
      <c r="G162" s="75">
        <v>125.1</v>
      </c>
      <c r="H162" s="75">
        <v>0</v>
      </c>
      <c r="I162" s="75">
        <v>125.1</v>
      </c>
      <c r="J162" s="75">
        <f t="shared" si="44"/>
        <v>5035400.1</v>
      </c>
      <c r="K162" s="75">
        <f t="shared" si="50"/>
        <v>4330444.085999999</v>
      </c>
      <c r="L162" s="75">
        <f t="shared" si="51"/>
        <v>453186.0090000004</v>
      </c>
      <c r="M162" s="75">
        <f t="shared" si="47"/>
        <v>251770.005</v>
      </c>
      <c r="N162" s="113"/>
      <c r="O162" s="88"/>
      <c r="P162" s="105"/>
      <c r="Q162" s="105"/>
      <c r="R162" s="105"/>
      <c r="S162" s="105"/>
    </row>
    <row r="163" spans="1:19" s="90" customFormat="1" ht="33" customHeight="1">
      <c r="A163" s="79"/>
      <c r="B163" s="78" t="s">
        <v>192</v>
      </c>
      <c r="C163" s="81">
        <v>16</v>
      </c>
      <c r="D163" s="81">
        <v>11</v>
      </c>
      <c r="E163" s="81">
        <v>11</v>
      </c>
      <c r="F163" s="81">
        <v>0</v>
      </c>
      <c r="G163" s="75">
        <v>380.3</v>
      </c>
      <c r="H163" s="75">
        <v>380.3</v>
      </c>
      <c r="I163" s="75">
        <v>0</v>
      </c>
      <c r="J163" s="75">
        <f t="shared" si="44"/>
        <v>15307455.3</v>
      </c>
      <c r="K163" s="75">
        <f t="shared" si="50"/>
        <v>13164411.558</v>
      </c>
      <c r="L163" s="75">
        <f t="shared" si="51"/>
        <v>1377670.9770000004</v>
      </c>
      <c r="M163" s="75">
        <f t="shared" si="47"/>
        <v>765372.765</v>
      </c>
      <c r="N163" s="113"/>
      <c r="O163" s="88"/>
      <c r="P163" s="105"/>
      <c r="Q163" s="105"/>
      <c r="R163" s="105"/>
      <c r="S163" s="105"/>
    </row>
    <row r="164" spans="1:19" s="90" customFormat="1" ht="33" customHeight="1">
      <c r="A164" s="79"/>
      <c r="B164" s="78" t="s">
        <v>193</v>
      </c>
      <c r="C164" s="81">
        <v>21</v>
      </c>
      <c r="D164" s="81">
        <v>9</v>
      </c>
      <c r="E164" s="81">
        <v>9</v>
      </c>
      <c r="F164" s="81">
        <v>0</v>
      </c>
      <c r="G164" s="75">
        <v>371.7</v>
      </c>
      <c r="H164" s="75">
        <v>371.7</v>
      </c>
      <c r="I164" s="75">
        <v>0</v>
      </c>
      <c r="J164" s="75">
        <f t="shared" si="44"/>
        <v>14961296.7</v>
      </c>
      <c r="K164" s="75">
        <f t="shared" si="50"/>
        <v>12866715.162</v>
      </c>
      <c r="L164" s="75">
        <f t="shared" si="51"/>
        <v>1346516.7029999988</v>
      </c>
      <c r="M164" s="75">
        <f t="shared" si="47"/>
        <v>748064.835</v>
      </c>
      <c r="N164" s="113"/>
      <c r="O164" s="88"/>
      <c r="P164" s="105"/>
      <c r="Q164" s="105"/>
      <c r="R164" s="105"/>
      <c r="S164" s="105"/>
    </row>
    <row r="165" spans="1:19" s="90" customFormat="1" ht="33" customHeight="1">
      <c r="A165" s="79"/>
      <c r="B165" s="78" t="s">
        <v>230</v>
      </c>
      <c r="C165" s="81">
        <v>16</v>
      </c>
      <c r="D165" s="81">
        <v>4</v>
      </c>
      <c r="E165" s="81">
        <v>0</v>
      </c>
      <c r="F165" s="81">
        <v>4</v>
      </c>
      <c r="G165" s="75">
        <v>154.6</v>
      </c>
      <c r="H165" s="75">
        <v>0</v>
      </c>
      <c r="I165" s="75">
        <v>154.6</v>
      </c>
      <c r="J165" s="75">
        <f t="shared" si="44"/>
        <v>6222804.6</v>
      </c>
      <c r="K165" s="75">
        <f t="shared" si="50"/>
        <v>5351611.955999999</v>
      </c>
      <c r="L165" s="75">
        <f t="shared" si="51"/>
        <v>560052.4140000003</v>
      </c>
      <c r="M165" s="75">
        <f t="shared" si="47"/>
        <v>311140.23</v>
      </c>
      <c r="N165" s="113"/>
      <c r="O165" s="88"/>
      <c r="P165" s="105"/>
      <c r="Q165" s="105"/>
      <c r="R165" s="105"/>
      <c r="S165" s="105"/>
    </row>
    <row r="166" spans="1:19" s="90" customFormat="1" ht="33" customHeight="1">
      <c r="A166" s="79"/>
      <c r="B166" s="78" t="s">
        <v>170</v>
      </c>
      <c r="C166" s="81">
        <v>19</v>
      </c>
      <c r="D166" s="81">
        <v>12</v>
      </c>
      <c r="E166" s="81">
        <v>11</v>
      </c>
      <c r="F166" s="81">
        <v>1</v>
      </c>
      <c r="G166" s="75">
        <v>306.7</v>
      </c>
      <c r="H166" s="75">
        <v>260.8</v>
      </c>
      <c r="I166" s="75">
        <v>45.9</v>
      </c>
      <c r="J166" s="75">
        <f t="shared" si="44"/>
        <v>12344981.7</v>
      </c>
      <c r="K166" s="75">
        <f t="shared" si="50"/>
        <v>10616684.262</v>
      </c>
      <c r="L166" s="75">
        <f t="shared" si="51"/>
        <v>1111048.3529999992</v>
      </c>
      <c r="M166" s="75">
        <f t="shared" si="47"/>
        <v>617249.085</v>
      </c>
      <c r="N166" s="113"/>
      <c r="O166" s="88"/>
      <c r="P166" s="105"/>
      <c r="Q166" s="105"/>
      <c r="R166" s="105"/>
      <c r="S166" s="105"/>
    </row>
    <row r="167" spans="1:19" s="110" customFormat="1" ht="33" customHeight="1">
      <c r="A167" s="79"/>
      <c r="B167" s="108" t="s">
        <v>206</v>
      </c>
      <c r="C167" s="81">
        <v>15</v>
      </c>
      <c r="D167" s="81">
        <v>7</v>
      </c>
      <c r="E167" s="81">
        <v>6</v>
      </c>
      <c r="F167" s="81">
        <v>1</v>
      </c>
      <c r="G167" s="75">
        <v>275.7</v>
      </c>
      <c r="H167" s="75">
        <v>254</v>
      </c>
      <c r="I167" s="75">
        <v>21.7</v>
      </c>
      <c r="J167" s="75">
        <f t="shared" si="44"/>
        <v>11097200.7</v>
      </c>
      <c r="K167" s="75">
        <f t="shared" si="50"/>
        <v>9543592.602</v>
      </c>
      <c r="L167" s="75">
        <f t="shared" si="51"/>
        <v>998748.0629999993</v>
      </c>
      <c r="M167" s="75">
        <f t="shared" si="47"/>
        <v>554860.035</v>
      </c>
      <c r="N167" s="113"/>
      <c r="O167" s="88"/>
      <c r="P167" s="109"/>
      <c r="Q167" s="109"/>
      <c r="R167" s="109"/>
      <c r="S167" s="109"/>
    </row>
    <row r="168" spans="1:19" s="110" customFormat="1" ht="33" customHeight="1">
      <c r="A168" s="79"/>
      <c r="B168" s="108" t="s">
        <v>207</v>
      </c>
      <c r="C168" s="81">
        <v>5</v>
      </c>
      <c r="D168" s="81">
        <v>3</v>
      </c>
      <c r="E168" s="81">
        <v>2</v>
      </c>
      <c r="F168" s="81">
        <v>1</v>
      </c>
      <c r="G168" s="75">
        <v>92.9</v>
      </c>
      <c r="H168" s="75">
        <v>63.6</v>
      </c>
      <c r="I168" s="75">
        <v>29.3</v>
      </c>
      <c r="J168" s="75">
        <f t="shared" si="44"/>
        <v>3739317.9000000004</v>
      </c>
      <c r="K168" s="75">
        <f t="shared" si="50"/>
        <v>3215813.3940000003</v>
      </c>
      <c r="L168" s="75">
        <f t="shared" si="51"/>
        <v>336538.61100000003</v>
      </c>
      <c r="M168" s="75">
        <f aca="true" t="shared" si="52" ref="M168:M175">J168*5/100</f>
        <v>186965.895</v>
      </c>
      <c r="N168" s="113"/>
      <c r="O168" s="88"/>
      <c r="P168" s="109"/>
      <c r="Q168" s="109"/>
      <c r="R168" s="109"/>
      <c r="S168" s="109"/>
    </row>
    <row r="169" spans="1:19" s="110" customFormat="1" ht="33" customHeight="1">
      <c r="A169" s="79"/>
      <c r="B169" s="108" t="s">
        <v>208</v>
      </c>
      <c r="C169" s="81">
        <v>8</v>
      </c>
      <c r="D169" s="81">
        <v>2</v>
      </c>
      <c r="E169" s="81">
        <v>2</v>
      </c>
      <c r="F169" s="81">
        <v>0</v>
      </c>
      <c r="G169" s="75">
        <v>135.9</v>
      </c>
      <c r="H169" s="75">
        <v>135.9</v>
      </c>
      <c r="I169" s="75">
        <v>0</v>
      </c>
      <c r="J169" s="75">
        <f t="shared" si="44"/>
        <v>5470110.9</v>
      </c>
      <c r="K169" s="75">
        <f t="shared" si="50"/>
        <v>4704295.374000001</v>
      </c>
      <c r="L169" s="75">
        <f t="shared" si="51"/>
        <v>492309.9809999996</v>
      </c>
      <c r="M169" s="75">
        <f t="shared" si="52"/>
        <v>273505.545</v>
      </c>
      <c r="N169" s="113"/>
      <c r="O169" s="88"/>
      <c r="P169" s="109"/>
      <c r="Q169" s="109"/>
      <c r="R169" s="109"/>
      <c r="S169" s="109"/>
    </row>
    <row r="170" spans="1:19" s="110" customFormat="1" ht="33" customHeight="1">
      <c r="A170" s="79"/>
      <c r="B170" s="108" t="s">
        <v>209</v>
      </c>
      <c r="C170" s="81">
        <v>14</v>
      </c>
      <c r="D170" s="81">
        <v>7</v>
      </c>
      <c r="E170" s="81">
        <v>7</v>
      </c>
      <c r="F170" s="81">
        <v>0</v>
      </c>
      <c r="G170" s="75">
        <v>305.4</v>
      </c>
      <c r="H170" s="75">
        <v>305.4</v>
      </c>
      <c r="I170" s="75">
        <v>0</v>
      </c>
      <c r="J170" s="75">
        <f t="shared" si="44"/>
        <v>12292655.399999999</v>
      </c>
      <c r="K170" s="75">
        <f aca="true" t="shared" si="53" ref="K170:K175">J170*86/100</f>
        <v>10571683.644</v>
      </c>
      <c r="L170" s="75">
        <f t="shared" si="51"/>
        <v>1106338.985999999</v>
      </c>
      <c r="M170" s="75">
        <f t="shared" si="52"/>
        <v>614632.7699999999</v>
      </c>
      <c r="N170" s="113"/>
      <c r="O170" s="88"/>
      <c r="P170" s="109"/>
      <c r="Q170" s="109"/>
      <c r="R170" s="109"/>
      <c r="S170" s="109"/>
    </row>
    <row r="171" spans="1:19" s="110" customFormat="1" ht="33" customHeight="1">
      <c r="A171" s="79"/>
      <c r="B171" s="108" t="s">
        <v>210</v>
      </c>
      <c r="C171" s="81">
        <v>11</v>
      </c>
      <c r="D171" s="81">
        <v>6</v>
      </c>
      <c r="E171" s="81">
        <v>6</v>
      </c>
      <c r="F171" s="81">
        <v>0</v>
      </c>
      <c r="G171" s="75">
        <v>272.4</v>
      </c>
      <c r="H171" s="75">
        <v>272.4</v>
      </c>
      <c r="I171" s="75">
        <v>0</v>
      </c>
      <c r="J171" s="75">
        <f t="shared" si="44"/>
        <v>10964372.399999999</v>
      </c>
      <c r="K171" s="75">
        <f t="shared" si="53"/>
        <v>9429360.263999999</v>
      </c>
      <c r="L171" s="75">
        <f t="shared" si="51"/>
        <v>986793.5160000001</v>
      </c>
      <c r="M171" s="75">
        <f t="shared" si="52"/>
        <v>548218.6199999999</v>
      </c>
      <c r="N171" s="113"/>
      <c r="O171" s="88"/>
      <c r="P171" s="109"/>
      <c r="Q171" s="109"/>
      <c r="R171" s="109"/>
      <c r="S171" s="109"/>
    </row>
    <row r="172" spans="1:19" s="110" customFormat="1" ht="33" customHeight="1">
      <c r="A172" s="79"/>
      <c r="B172" s="108" t="s">
        <v>211</v>
      </c>
      <c r="C172" s="81">
        <v>14</v>
      </c>
      <c r="D172" s="81">
        <v>6</v>
      </c>
      <c r="E172" s="81">
        <v>6</v>
      </c>
      <c r="F172" s="81">
        <v>0</v>
      </c>
      <c r="G172" s="75">
        <v>260.1</v>
      </c>
      <c r="H172" s="75">
        <v>260.1</v>
      </c>
      <c r="I172" s="75">
        <v>0</v>
      </c>
      <c r="J172" s="75">
        <f t="shared" si="44"/>
        <v>10469285.100000001</v>
      </c>
      <c r="K172" s="75">
        <f t="shared" si="53"/>
        <v>9003585.186</v>
      </c>
      <c r="L172" s="75">
        <f t="shared" si="51"/>
        <v>942235.6590000007</v>
      </c>
      <c r="M172" s="75">
        <f t="shared" si="52"/>
        <v>523464.25500000006</v>
      </c>
      <c r="N172" s="113"/>
      <c r="O172" s="88"/>
      <c r="P172" s="109"/>
      <c r="Q172" s="109"/>
      <c r="R172" s="109"/>
      <c r="S172" s="109"/>
    </row>
    <row r="173" spans="1:19" s="90" customFormat="1" ht="33" customHeight="1">
      <c r="A173" s="79"/>
      <c r="B173" s="78" t="s">
        <v>212</v>
      </c>
      <c r="C173" s="81">
        <v>9</v>
      </c>
      <c r="D173" s="81">
        <v>6</v>
      </c>
      <c r="E173" s="81">
        <v>6</v>
      </c>
      <c r="F173" s="81">
        <v>0</v>
      </c>
      <c r="G173" s="75">
        <v>183.4</v>
      </c>
      <c r="H173" s="75">
        <v>183.4</v>
      </c>
      <c r="I173" s="75">
        <v>0</v>
      </c>
      <c r="J173" s="75">
        <f t="shared" si="44"/>
        <v>7382033.4</v>
      </c>
      <c r="K173" s="75">
        <f t="shared" si="53"/>
        <v>6348548.723999999</v>
      </c>
      <c r="L173" s="75">
        <f t="shared" si="51"/>
        <v>664383.006000001</v>
      </c>
      <c r="M173" s="75">
        <f t="shared" si="52"/>
        <v>369101.67</v>
      </c>
      <c r="N173" s="113"/>
      <c r="O173" s="88"/>
      <c r="P173" s="105"/>
      <c r="Q173" s="105"/>
      <c r="R173" s="105"/>
      <c r="S173" s="105"/>
    </row>
    <row r="174" spans="1:19" s="110" customFormat="1" ht="33" customHeight="1">
      <c r="A174" s="79"/>
      <c r="B174" s="108" t="s">
        <v>213</v>
      </c>
      <c r="C174" s="81">
        <v>13</v>
      </c>
      <c r="D174" s="81">
        <v>4</v>
      </c>
      <c r="E174" s="81">
        <v>3</v>
      </c>
      <c r="F174" s="81">
        <v>1</v>
      </c>
      <c r="G174" s="75">
        <v>166.2</v>
      </c>
      <c r="H174" s="75">
        <v>128.4</v>
      </c>
      <c r="I174" s="75">
        <v>37.8</v>
      </c>
      <c r="J174" s="75">
        <f t="shared" si="44"/>
        <v>6689716.199999999</v>
      </c>
      <c r="K174" s="75">
        <f t="shared" si="53"/>
        <v>5753155.931999999</v>
      </c>
      <c r="L174" s="75">
        <f t="shared" si="51"/>
        <v>602074.4580000002</v>
      </c>
      <c r="M174" s="75">
        <f t="shared" si="52"/>
        <v>334485.80999999994</v>
      </c>
      <c r="N174" s="113"/>
      <c r="O174" s="88"/>
      <c r="P174" s="109"/>
      <c r="Q174" s="109"/>
      <c r="R174" s="109"/>
      <c r="S174" s="109"/>
    </row>
    <row r="175" spans="1:19" s="90" customFormat="1" ht="33" customHeight="1">
      <c r="A175" s="79"/>
      <c r="B175" s="78" t="s">
        <v>214</v>
      </c>
      <c r="C175" s="81">
        <v>8</v>
      </c>
      <c r="D175" s="81">
        <v>6</v>
      </c>
      <c r="E175" s="81">
        <v>2</v>
      </c>
      <c r="F175" s="81">
        <v>4</v>
      </c>
      <c r="G175" s="75">
        <v>132.6</v>
      </c>
      <c r="H175" s="75">
        <v>72.5</v>
      </c>
      <c r="I175" s="75">
        <v>60.1</v>
      </c>
      <c r="J175" s="75">
        <f t="shared" si="44"/>
        <v>5337282.6</v>
      </c>
      <c r="K175" s="75">
        <f t="shared" si="53"/>
        <v>4590063.035999999</v>
      </c>
      <c r="L175" s="75">
        <f t="shared" si="51"/>
        <v>480355.43400000024</v>
      </c>
      <c r="M175" s="75">
        <f t="shared" si="52"/>
        <v>266864.13</v>
      </c>
      <c r="N175" s="113"/>
      <c r="O175" s="88"/>
      <c r="P175" s="105"/>
      <c r="Q175" s="105"/>
      <c r="R175" s="105"/>
      <c r="S175" s="105"/>
    </row>
    <row r="176" spans="2:9" ht="33" customHeight="1">
      <c r="B176" s="121" t="s">
        <v>200</v>
      </c>
      <c r="C176" s="71"/>
      <c r="H176" s="72"/>
      <c r="I176" s="72"/>
    </row>
    <row r="177" spans="2:9" ht="49.5" customHeight="1">
      <c r="B177" s="73"/>
      <c r="C177" s="71"/>
      <c r="H177" s="72"/>
      <c r="I177" s="72"/>
    </row>
    <row r="178" spans="2:9" ht="32.25" customHeight="1">
      <c r="B178" s="74"/>
      <c r="C178" s="71"/>
      <c r="H178" s="72"/>
      <c r="I178" s="72"/>
    </row>
    <row r="179" ht="25.5">
      <c r="C179" s="71"/>
    </row>
    <row r="180" ht="25.5">
      <c r="C180" s="71"/>
    </row>
    <row r="181" ht="25.5">
      <c r="C181" s="71"/>
    </row>
    <row r="182" spans="2:9" ht="25.5">
      <c r="B182" s="70"/>
      <c r="C182" s="71"/>
      <c r="H182" s="72"/>
      <c r="I182" s="72"/>
    </row>
    <row r="183" spans="2:9" ht="25.5">
      <c r="B183" s="70"/>
      <c r="C183" s="71"/>
      <c r="H183" s="72"/>
      <c r="I183" s="72"/>
    </row>
    <row r="184" spans="2:9" ht="25.5">
      <c r="B184" s="70"/>
      <c r="C184" s="71"/>
      <c r="H184" s="72"/>
      <c r="I184" s="72"/>
    </row>
    <row r="185" spans="2:9" ht="25.5">
      <c r="B185" s="70"/>
      <c r="C185" s="71"/>
      <c r="H185" s="72"/>
      <c r="I185" s="72"/>
    </row>
    <row r="186" spans="2:9" ht="25.5">
      <c r="B186" s="70"/>
      <c r="C186" s="71"/>
      <c r="H186" s="72"/>
      <c r="I186" s="72"/>
    </row>
    <row r="187" spans="2:9" ht="25.5">
      <c r="B187" s="70"/>
      <c r="C187" s="71"/>
      <c r="H187" s="72"/>
      <c r="I187" s="72"/>
    </row>
    <row r="188" spans="2:9" ht="25.5">
      <c r="B188" s="70"/>
      <c r="C188" s="71"/>
      <c r="H188" s="72"/>
      <c r="I188" s="72"/>
    </row>
    <row r="189" spans="2:9" ht="25.5">
      <c r="B189" s="70"/>
      <c r="C189" s="71"/>
      <c r="H189" s="72"/>
      <c r="I189" s="72"/>
    </row>
    <row r="190" spans="2:9" ht="25.5">
      <c r="B190" s="70"/>
      <c r="C190" s="71"/>
      <c r="H190" s="72"/>
      <c r="I190" s="72"/>
    </row>
    <row r="191" spans="2:9" ht="25.5">
      <c r="B191" s="70"/>
      <c r="C191" s="71"/>
      <c r="H191" s="72"/>
      <c r="I191" s="72"/>
    </row>
    <row r="192" spans="2:9" ht="25.5">
      <c r="B192" s="70"/>
      <c r="C192" s="71"/>
      <c r="H192" s="72"/>
      <c r="I192" s="72"/>
    </row>
    <row r="193" spans="2:9" ht="25.5">
      <c r="B193" s="70"/>
      <c r="C193" s="71"/>
      <c r="H193" s="72"/>
      <c r="I193" s="72"/>
    </row>
    <row r="194" spans="2:9" ht="25.5">
      <c r="B194" s="70"/>
      <c r="C194" s="71"/>
      <c r="H194" s="72"/>
      <c r="I194" s="72"/>
    </row>
    <row r="195" spans="2:9" ht="25.5">
      <c r="B195" s="70"/>
      <c r="C195" s="71"/>
      <c r="H195" s="72"/>
      <c r="I195" s="72"/>
    </row>
    <row r="196" spans="2:9" ht="25.5">
      <c r="B196" s="70"/>
      <c r="C196" s="71"/>
      <c r="H196" s="72"/>
      <c r="I196" s="72"/>
    </row>
    <row r="197" spans="2:9" ht="25.5">
      <c r="B197" s="70"/>
      <c r="C197" s="71"/>
      <c r="H197" s="72"/>
      <c r="I197" s="72"/>
    </row>
    <row r="198" spans="2:9" ht="25.5">
      <c r="B198" s="70"/>
      <c r="C198" s="71"/>
      <c r="H198" s="72"/>
      <c r="I198" s="72"/>
    </row>
    <row r="199" spans="2:9" ht="25.5">
      <c r="B199" s="70"/>
      <c r="C199" s="71"/>
      <c r="H199" s="72"/>
      <c r="I199" s="72"/>
    </row>
    <row r="200" spans="2:9" ht="25.5">
      <c r="B200" s="70"/>
      <c r="C200" s="71"/>
      <c r="H200" s="72"/>
      <c r="I200" s="72"/>
    </row>
    <row r="201" spans="2:9" ht="25.5">
      <c r="B201" s="70"/>
      <c r="C201" s="71"/>
      <c r="H201" s="72"/>
      <c r="I201" s="72"/>
    </row>
    <row r="202" spans="2:9" ht="25.5">
      <c r="B202" s="70"/>
      <c r="C202" s="71"/>
      <c r="H202" s="72"/>
      <c r="I202" s="72"/>
    </row>
    <row r="203" spans="2:9" ht="25.5">
      <c r="B203" s="70"/>
      <c r="C203" s="71"/>
      <c r="H203" s="72"/>
      <c r="I203" s="72"/>
    </row>
    <row r="204" spans="2:9" ht="25.5">
      <c r="B204" s="70"/>
      <c r="C204" s="71"/>
      <c r="H204" s="72"/>
      <c r="I204" s="72"/>
    </row>
    <row r="205" spans="2:9" ht="25.5">
      <c r="B205" s="70"/>
      <c r="C205" s="71"/>
      <c r="H205" s="72"/>
      <c r="I205" s="72"/>
    </row>
    <row r="206" spans="2:9" ht="25.5">
      <c r="B206" s="70"/>
      <c r="C206" s="71"/>
      <c r="H206" s="72"/>
      <c r="I206" s="72"/>
    </row>
    <row r="207" spans="2:9" ht="25.5">
      <c r="B207" s="70"/>
      <c r="C207" s="71"/>
      <c r="H207" s="72"/>
      <c r="I207" s="72"/>
    </row>
    <row r="208" spans="2:9" ht="25.5">
      <c r="B208" s="70"/>
      <c r="C208" s="71"/>
      <c r="H208" s="72"/>
      <c r="I208" s="72"/>
    </row>
    <row r="209" spans="2:9" ht="25.5">
      <c r="B209" s="70"/>
      <c r="C209" s="71"/>
      <c r="H209" s="72"/>
      <c r="I209" s="72"/>
    </row>
    <row r="210" spans="2:9" ht="25.5">
      <c r="B210" s="70"/>
      <c r="C210" s="71"/>
      <c r="H210" s="72"/>
      <c r="I210" s="72"/>
    </row>
    <row r="211" spans="2:9" ht="25.5">
      <c r="B211" s="70"/>
      <c r="C211" s="71"/>
      <c r="H211" s="72"/>
      <c r="I211" s="72"/>
    </row>
    <row r="212" spans="2:9" ht="25.5">
      <c r="B212" s="70"/>
      <c r="C212" s="71"/>
      <c r="H212" s="72"/>
      <c r="I212" s="72"/>
    </row>
    <row r="213" spans="2:9" ht="25.5">
      <c r="B213" s="70"/>
      <c r="C213" s="71"/>
      <c r="H213" s="72"/>
      <c r="I213" s="72"/>
    </row>
    <row r="214" spans="2:9" ht="25.5">
      <c r="B214" s="70"/>
      <c r="C214" s="71"/>
      <c r="H214" s="72"/>
      <c r="I214" s="72"/>
    </row>
    <row r="215" spans="2:9" ht="25.5">
      <c r="B215" s="70"/>
      <c r="C215" s="71"/>
      <c r="H215" s="72"/>
      <c r="I215" s="72"/>
    </row>
    <row r="216" spans="2:9" ht="25.5">
      <c r="B216" s="70"/>
      <c r="C216" s="71"/>
      <c r="H216" s="72"/>
      <c r="I216" s="72"/>
    </row>
    <row r="217" spans="2:9" ht="25.5">
      <c r="B217" s="70"/>
      <c r="C217" s="71"/>
      <c r="H217" s="72"/>
      <c r="I217" s="72"/>
    </row>
    <row r="218" spans="2:9" ht="25.5">
      <c r="B218" s="70"/>
      <c r="C218" s="71"/>
      <c r="H218" s="72"/>
      <c r="I218" s="72"/>
    </row>
    <row r="219" spans="2:9" ht="25.5">
      <c r="B219" s="70"/>
      <c r="C219" s="71"/>
      <c r="H219" s="72"/>
      <c r="I219" s="72"/>
    </row>
    <row r="220" spans="2:9" ht="25.5">
      <c r="B220" s="70"/>
      <c r="C220" s="71"/>
      <c r="H220" s="72"/>
      <c r="I220" s="72"/>
    </row>
    <row r="221" spans="2:9" ht="25.5">
      <c r="B221" s="70"/>
      <c r="C221" s="71"/>
      <c r="H221" s="72"/>
      <c r="I221" s="72"/>
    </row>
    <row r="222" spans="2:9" ht="25.5">
      <c r="B222" s="70"/>
      <c r="C222" s="71"/>
      <c r="H222" s="72"/>
      <c r="I222" s="72"/>
    </row>
    <row r="223" spans="2:9" ht="25.5">
      <c r="B223" s="70"/>
      <c r="C223" s="71"/>
      <c r="H223" s="72"/>
      <c r="I223" s="72"/>
    </row>
    <row r="224" spans="2:9" ht="25.5">
      <c r="B224" s="70"/>
      <c r="C224" s="71"/>
      <c r="H224" s="72"/>
      <c r="I224" s="72"/>
    </row>
    <row r="225" spans="2:9" ht="25.5">
      <c r="B225" s="70"/>
      <c r="C225" s="71"/>
      <c r="H225" s="72"/>
      <c r="I225" s="72"/>
    </row>
    <row r="226" spans="2:9" ht="25.5">
      <c r="B226" s="70"/>
      <c r="C226" s="71"/>
      <c r="H226" s="72"/>
      <c r="I226" s="72"/>
    </row>
    <row r="227" spans="2:9" ht="25.5">
      <c r="B227" s="70"/>
      <c r="C227" s="71"/>
      <c r="H227" s="72"/>
      <c r="I227" s="72"/>
    </row>
    <row r="228" spans="2:9" ht="25.5">
      <c r="B228" s="70"/>
      <c r="C228" s="71"/>
      <c r="H228" s="72"/>
      <c r="I228" s="72"/>
    </row>
    <row r="229" spans="2:9" ht="25.5">
      <c r="B229" s="70"/>
      <c r="C229" s="71"/>
      <c r="H229" s="72"/>
      <c r="I229" s="72"/>
    </row>
    <row r="230" spans="2:9" ht="25.5">
      <c r="B230" s="70"/>
      <c r="C230" s="71"/>
      <c r="H230" s="72"/>
      <c r="I230" s="72"/>
    </row>
    <row r="231" spans="2:9" ht="25.5">
      <c r="B231" s="70"/>
      <c r="C231" s="71"/>
      <c r="H231" s="72"/>
      <c r="I231" s="72"/>
    </row>
    <row r="232" spans="2:9" ht="25.5">
      <c r="B232" s="70"/>
      <c r="C232" s="71"/>
      <c r="H232" s="72"/>
      <c r="I232" s="72"/>
    </row>
    <row r="233" spans="2:9" ht="25.5">
      <c r="B233" s="70"/>
      <c r="C233" s="71"/>
      <c r="H233" s="72"/>
      <c r="I233" s="72"/>
    </row>
    <row r="234" spans="2:9" ht="25.5">
      <c r="B234" s="70"/>
      <c r="C234" s="71"/>
      <c r="H234" s="72"/>
      <c r="I234" s="72"/>
    </row>
    <row r="235" spans="2:9" ht="25.5">
      <c r="B235" s="70"/>
      <c r="C235" s="71"/>
      <c r="H235" s="72"/>
      <c r="I235" s="72"/>
    </row>
    <row r="236" spans="2:9" ht="25.5">
      <c r="B236" s="70"/>
      <c r="C236" s="71"/>
      <c r="H236" s="72"/>
      <c r="I236" s="72"/>
    </row>
    <row r="237" spans="2:9" ht="25.5">
      <c r="B237" s="70"/>
      <c r="C237" s="71"/>
      <c r="H237" s="72"/>
      <c r="I237" s="72"/>
    </row>
    <row r="238" spans="2:9" ht="25.5">
      <c r="B238" s="70"/>
      <c r="C238" s="71"/>
      <c r="H238" s="72"/>
      <c r="I238" s="72"/>
    </row>
    <row r="239" spans="2:9" ht="25.5">
      <c r="B239" s="70"/>
      <c r="C239" s="71"/>
      <c r="H239" s="72"/>
      <c r="I239" s="72"/>
    </row>
    <row r="240" spans="2:9" ht="25.5">
      <c r="B240" s="70"/>
      <c r="C240" s="71"/>
      <c r="H240" s="72"/>
      <c r="I240" s="72"/>
    </row>
    <row r="241" spans="2:9" ht="25.5">
      <c r="B241" s="70"/>
      <c r="C241" s="71"/>
      <c r="H241" s="72"/>
      <c r="I241" s="72"/>
    </row>
    <row r="242" spans="2:9" ht="25.5">
      <c r="B242" s="70"/>
      <c r="C242" s="71"/>
      <c r="H242" s="72"/>
      <c r="I242" s="72"/>
    </row>
    <row r="243" spans="2:9" ht="25.5">
      <c r="B243" s="70"/>
      <c r="C243" s="71"/>
      <c r="H243" s="72"/>
      <c r="I243" s="72"/>
    </row>
    <row r="244" spans="2:9" ht="25.5">
      <c r="B244" s="70"/>
      <c r="C244" s="71"/>
      <c r="H244" s="72"/>
      <c r="I244" s="72"/>
    </row>
    <row r="245" spans="2:9" ht="25.5">
      <c r="B245" s="70"/>
      <c r="C245" s="71"/>
      <c r="H245" s="72"/>
      <c r="I245" s="72"/>
    </row>
    <row r="246" spans="2:9" ht="25.5">
      <c r="B246" s="70"/>
      <c r="C246" s="71"/>
      <c r="H246" s="72"/>
      <c r="I246" s="72"/>
    </row>
    <row r="247" spans="2:9" ht="25.5">
      <c r="B247" s="70"/>
      <c r="C247" s="71"/>
      <c r="H247" s="72"/>
      <c r="I247" s="72"/>
    </row>
    <row r="248" spans="2:9" ht="25.5">
      <c r="B248" s="70"/>
      <c r="C248" s="71"/>
      <c r="H248" s="72"/>
      <c r="I248" s="72"/>
    </row>
    <row r="249" spans="2:9" ht="25.5">
      <c r="B249" s="70"/>
      <c r="C249" s="71"/>
      <c r="H249" s="72"/>
      <c r="I249" s="72"/>
    </row>
    <row r="250" spans="2:9" ht="25.5">
      <c r="B250" s="70"/>
      <c r="C250" s="71"/>
      <c r="H250" s="72"/>
      <c r="I250" s="72"/>
    </row>
    <row r="251" spans="2:9" ht="25.5">
      <c r="B251" s="70"/>
      <c r="C251" s="71"/>
      <c r="H251" s="72"/>
      <c r="I251" s="72"/>
    </row>
    <row r="252" spans="2:9" ht="25.5">
      <c r="B252" s="70"/>
      <c r="C252" s="71"/>
      <c r="H252" s="72"/>
      <c r="I252" s="72"/>
    </row>
    <row r="253" spans="2:9" ht="25.5">
      <c r="B253" s="70"/>
      <c r="C253" s="71"/>
      <c r="H253" s="72"/>
      <c r="I253" s="72"/>
    </row>
    <row r="254" spans="2:9" ht="25.5">
      <c r="B254" s="70"/>
      <c r="C254" s="71"/>
      <c r="H254" s="72"/>
      <c r="I254" s="72"/>
    </row>
    <row r="255" spans="2:9" ht="25.5">
      <c r="B255" s="70"/>
      <c r="C255" s="71"/>
      <c r="H255" s="72"/>
      <c r="I255" s="72"/>
    </row>
    <row r="256" spans="2:9" ht="25.5">
      <c r="B256" s="70"/>
      <c r="C256" s="71"/>
      <c r="H256" s="72"/>
      <c r="I256" s="72"/>
    </row>
    <row r="257" spans="2:9" ht="25.5">
      <c r="B257" s="70"/>
      <c r="C257" s="71"/>
      <c r="H257" s="72"/>
      <c r="I257" s="72"/>
    </row>
    <row r="258" spans="2:9" ht="25.5">
      <c r="B258" s="70"/>
      <c r="C258" s="71"/>
      <c r="H258" s="72"/>
      <c r="I258" s="72"/>
    </row>
    <row r="259" spans="2:9" ht="25.5">
      <c r="B259" s="70"/>
      <c r="C259" s="71"/>
      <c r="H259" s="72"/>
      <c r="I259" s="72"/>
    </row>
    <row r="260" spans="2:9" ht="25.5">
      <c r="B260" s="70"/>
      <c r="C260" s="71"/>
      <c r="H260" s="72"/>
      <c r="I260" s="72"/>
    </row>
    <row r="261" spans="2:9" ht="25.5">
      <c r="B261" s="70"/>
      <c r="C261" s="71"/>
      <c r="H261" s="72"/>
      <c r="I261" s="72"/>
    </row>
    <row r="262" spans="2:9" ht="25.5">
      <c r="B262" s="70"/>
      <c r="C262" s="71"/>
      <c r="H262" s="72"/>
      <c r="I262" s="72"/>
    </row>
    <row r="263" spans="2:9" ht="25.5">
      <c r="B263" s="70"/>
      <c r="C263" s="71"/>
      <c r="H263" s="72"/>
      <c r="I263" s="72"/>
    </row>
    <row r="264" spans="2:9" ht="25.5">
      <c r="B264" s="70"/>
      <c r="C264" s="71"/>
      <c r="H264" s="72"/>
      <c r="I264" s="72"/>
    </row>
    <row r="265" spans="2:9" ht="25.5">
      <c r="B265" s="70"/>
      <c r="C265" s="71"/>
      <c r="H265" s="72"/>
      <c r="I265" s="72"/>
    </row>
    <row r="266" spans="2:9" ht="25.5">
      <c r="B266" s="70"/>
      <c r="C266" s="71"/>
      <c r="H266" s="72"/>
      <c r="I266" s="72"/>
    </row>
    <row r="267" spans="2:9" ht="25.5">
      <c r="B267" s="70"/>
      <c r="C267" s="71"/>
      <c r="H267" s="72"/>
      <c r="I267" s="72"/>
    </row>
    <row r="268" spans="2:9" ht="25.5">
      <c r="B268" s="70"/>
      <c r="C268" s="71"/>
      <c r="H268" s="72"/>
      <c r="I268" s="72"/>
    </row>
    <row r="269" spans="2:9" ht="25.5">
      <c r="B269" s="70"/>
      <c r="C269" s="71"/>
      <c r="H269" s="72"/>
      <c r="I269" s="72"/>
    </row>
    <row r="270" spans="2:9" ht="25.5">
      <c r="B270" s="70"/>
      <c r="C270" s="71"/>
      <c r="H270" s="72"/>
      <c r="I270" s="72"/>
    </row>
    <row r="271" spans="2:9" ht="25.5">
      <c r="B271" s="70"/>
      <c r="C271" s="71"/>
      <c r="H271" s="72"/>
      <c r="I271" s="72"/>
    </row>
    <row r="272" spans="2:9" ht="25.5">
      <c r="B272" s="70"/>
      <c r="C272" s="71"/>
      <c r="H272" s="72"/>
      <c r="I272" s="72"/>
    </row>
    <row r="273" spans="2:9" ht="25.5">
      <c r="B273" s="70"/>
      <c r="C273" s="71"/>
      <c r="H273" s="72"/>
      <c r="I273" s="72"/>
    </row>
    <row r="274" spans="2:9" ht="25.5">
      <c r="B274" s="70"/>
      <c r="C274" s="71"/>
      <c r="H274" s="72"/>
      <c r="I274" s="72"/>
    </row>
    <row r="275" spans="2:9" ht="25.5">
      <c r="B275" s="70"/>
      <c r="C275" s="71"/>
      <c r="H275" s="72"/>
      <c r="I275" s="72"/>
    </row>
    <row r="276" spans="2:9" ht="25.5">
      <c r="B276" s="70"/>
      <c r="C276" s="71"/>
      <c r="H276" s="72"/>
      <c r="I276" s="72"/>
    </row>
    <row r="277" spans="2:9" ht="25.5">
      <c r="B277" s="70"/>
      <c r="C277" s="71"/>
      <c r="H277" s="72"/>
      <c r="I277" s="72"/>
    </row>
    <row r="278" spans="2:9" ht="25.5">
      <c r="B278" s="70"/>
      <c r="C278" s="71"/>
      <c r="H278" s="72"/>
      <c r="I278" s="72"/>
    </row>
    <row r="279" spans="2:9" ht="25.5">
      <c r="B279" s="70"/>
      <c r="C279" s="71"/>
      <c r="H279" s="72"/>
      <c r="I279" s="72"/>
    </row>
    <row r="280" spans="2:9" ht="25.5">
      <c r="B280" s="70"/>
      <c r="C280" s="71"/>
      <c r="H280" s="72"/>
      <c r="I280" s="72"/>
    </row>
    <row r="281" spans="2:9" ht="25.5">
      <c r="B281" s="70"/>
      <c r="C281" s="71"/>
      <c r="H281" s="72"/>
      <c r="I281" s="72"/>
    </row>
    <row r="282" spans="2:9" ht="25.5">
      <c r="B282" s="70"/>
      <c r="C282" s="71"/>
      <c r="H282" s="72"/>
      <c r="I282" s="72"/>
    </row>
    <row r="283" spans="2:9" ht="25.5">
      <c r="B283" s="70"/>
      <c r="C283" s="71"/>
      <c r="H283" s="72"/>
      <c r="I283" s="72"/>
    </row>
    <row r="284" spans="2:9" ht="25.5">
      <c r="B284" s="70"/>
      <c r="C284" s="71"/>
      <c r="H284" s="72"/>
      <c r="I284" s="72"/>
    </row>
    <row r="285" spans="2:9" ht="25.5">
      <c r="B285" s="70"/>
      <c r="C285" s="71"/>
      <c r="H285" s="72"/>
      <c r="I285" s="72"/>
    </row>
    <row r="286" spans="2:9" ht="25.5">
      <c r="B286" s="70"/>
      <c r="C286" s="71"/>
      <c r="H286" s="72"/>
      <c r="I286" s="72"/>
    </row>
    <row r="287" spans="2:9" ht="25.5">
      <c r="B287" s="70"/>
      <c r="C287" s="71"/>
      <c r="H287" s="72"/>
      <c r="I287" s="72"/>
    </row>
    <row r="288" spans="2:9" ht="25.5">
      <c r="B288" s="70"/>
      <c r="C288" s="71"/>
      <c r="H288" s="72"/>
      <c r="I288" s="72"/>
    </row>
    <row r="289" spans="2:9" ht="25.5">
      <c r="B289" s="70"/>
      <c r="C289" s="71"/>
      <c r="H289" s="72"/>
      <c r="I289" s="72"/>
    </row>
    <row r="290" spans="2:9" ht="25.5">
      <c r="B290" s="70"/>
      <c r="C290" s="71"/>
      <c r="H290" s="72"/>
      <c r="I290" s="72"/>
    </row>
    <row r="291" spans="2:9" ht="25.5">
      <c r="B291" s="70"/>
      <c r="C291" s="71"/>
      <c r="H291" s="72"/>
      <c r="I291" s="72"/>
    </row>
    <row r="292" spans="2:9" ht="25.5">
      <c r="B292" s="70"/>
      <c r="C292" s="71"/>
      <c r="H292" s="72"/>
      <c r="I292" s="72"/>
    </row>
    <row r="293" spans="2:9" ht="25.5">
      <c r="B293" s="70"/>
      <c r="C293" s="71"/>
      <c r="H293" s="72"/>
      <c r="I293" s="72"/>
    </row>
    <row r="294" spans="2:9" ht="25.5">
      <c r="B294" s="70"/>
      <c r="C294" s="71"/>
      <c r="H294" s="72"/>
      <c r="I294" s="72"/>
    </row>
    <row r="295" spans="2:9" ht="25.5">
      <c r="B295" s="70"/>
      <c r="C295" s="71"/>
      <c r="H295" s="72"/>
      <c r="I295" s="72"/>
    </row>
    <row r="296" spans="2:9" ht="25.5">
      <c r="B296" s="70"/>
      <c r="C296" s="71"/>
      <c r="H296" s="72"/>
      <c r="I296" s="72"/>
    </row>
    <row r="297" spans="2:9" ht="25.5">
      <c r="B297" s="70"/>
      <c r="C297" s="71"/>
      <c r="H297" s="72"/>
      <c r="I297" s="72"/>
    </row>
    <row r="298" spans="2:9" ht="25.5">
      <c r="B298" s="70"/>
      <c r="C298" s="71"/>
      <c r="H298" s="72"/>
      <c r="I298" s="72"/>
    </row>
    <row r="299" spans="2:9" ht="25.5">
      <c r="B299" s="70"/>
      <c r="C299" s="71"/>
      <c r="H299" s="72"/>
      <c r="I299" s="72"/>
    </row>
    <row r="300" spans="2:9" ht="25.5">
      <c r="B300" s="70"/>
      <c r="C300" s="71"/>
      <c r="H300" s="72"/>
      <c r="I300" s="72"/>
    </row>
    <row r="301" spans="2:9" ht="25.5">
      <c r="B301" s="70"/>
      <c r="C301" s="71"/>
      <c r="H301" s="72"/>
      <c r="I301" s="72"/>
    </row>
    <row r="302" spans="2:9" ht="25.5">
      <c r="B302" s="70"/>
      <c r="C302" s="71"/>
      <c r="H302" s="72"/>
      <c r="I302" s="72"/>
    </row>
    <row r="303" spans="2:9" ht="25.5">
      <c r="B303" s="70"/>
      <c r="C303" s="71"/>
      <c r="H303" s="72"/>
      <c r="I303" s="72"/>
    </row>
    <row r="304" spans="2:9" ht="25.5">
      <c r="B304" s="70"/>
      <c r="C304" s="71"/>
      <c r="H304" s="72"/>
      <c r="I304" s="72"/>
    </row>
    <row r="305" spans="2:9" ht="25.5">
      <c r="B305" s="70"/>
      <c r="C305" s="71"/>
      <c r="H305" s="72"/>
      <c r="I305" s="72"/>
    </row>
    <row r="306" spans="2:9" ht="25.5">
      <c r="B306" s="70"/>
      <c r="C306" s="71"/>
      <c r="H306" s="72"/>
      <c r="I306" s="72"/>
    </row>
    <row r="307" spans="2:9" ht="25.5">
      <c r="B307" s="70"/>
      <c r="C307" s="71"/>
      <c r="H307" s="72"/>
      <c r="I307" s="72"/>
    </row>
    <row r="308" spans="2:9" ht="25.5">
      <c r="B308" s="70"/>
      <c r="C308" s="71"/>
      <c r="H308" s="72"/>
      <c r="I308" s="72"/>
    </row>
    <row r="309" spans="2:9" ht="25.5">
      <c r="B309" s="70"/>
      <c r="C309" s="71"/>
      <c r="H309" s="72"/>
      <c r="I309" s="72"/>
    </row>
    <row r="310" spans="2:9" ht="25.5">
      <c r="B310" s="70"/>
      <c r="C310" s="71"/>
      <c r="H310" s="72"/>
      <c r="I310" s="72"/>
    </row>
    <row r="311" spans="2:9" ht="25.5">
      <c r="B311" s="70"/>
      <c r="C311" s="71"/>
      <c r="H311" s="72"/>
      <c r="I311" s="72"/>
    </row>
    <row r="312" spans="2:9" ht="25.5">
      <c r="B312" s="70"/>
      <c r="C312" s="71"/>
      <c r="H312" s="72"/>
      <c r="I312" s="72"/>
    </row>
    <row r="313" spans="2:9" ht="25.5">
      <c r="B313" s="70"/>
      <c r="C313" s="71"/>
      <c r="H313" s="72"/>
      <c r="I313" s="72"/>
    </row>
    <row r="314" spans="2:9" ht="25.5">
      <c r="B314" s="70"/>
      <c r="C314" s="71"/>
      <c r="H314" s="72"/>
      <c r="I314" s="72"/>
    </row>
    <row r="315" spans="2:9" ht="25.5">
      <c r="B315" s="70"/>
      <c r="C315" s="71"/>
      <c r="H315" s="72"/>
      <c r="I315" s="72"/>
    </row>
    <row r="316" spans="2:9" ht="25.5">
      <c r="B316" s="70"/>
      <c r="C316" s="71"/>
      <c r="H316" s="72"/>
      <c r="I316" s="72"/>
    </row>
    <row r="317" spans="2:9" ht="25.5">
      <c r="B317" s="70"/>
      <c r="C317" s="71"/>
      <c r="H317" s="72"/>
      <c r="I317" s="72"/>
    </row>
    <row r="318" spans="2:9" ht="25.5">
      <c r="B318" s="70"/>
      <c r="C318" s="71"/>
      <c r="H318" s="72"/>
      <c r="I318" s="72"/>
    </row>
    <row r="319" spans="2:9" ht="25.5">
      <c r="B319" s="70"/>
      <c r="C319" s="71"/>
      <c r="H319" s="72"/>
      <c r="I319" s="72"/>
    </row>
    <row r="320" spans="2:9" ht="25.5">
      <c r="B320" s="70"/>
      <c r="C320" s="71"/>
      <c r="H320" s="72"/>
      <c r="I320" s="72"/>
    </row>
    <row r="321" spans="2:9" ht="25.5">
      <c r="B321" s="70"/>
      <c r="C321" s="71"/>
      <c r="H321" s="72"/>
      <c r="I321" s="72"/>
    </row>
    <row r="322" spans="2:9" ht="25.5">
      <c r="B322" s="70"/>
      <c r="C322" s="71"/>
      <c r="H322" s="72"/>
      <c r="I322" s="72"/>
    </row>
    <row r="323" spans="2:9" ht="25.5">
      <c r="B323" s="70"/>
      <c r="C323" s="71"/>
      <c r="H323" s="72"/>
      <c r="I323" s="72"/>
    </row>
    <row r="324" spans="2:9" ht="25.5">
      <c r="B324" s="70"/>
      <c r="C324" s="71"/>
      <c r="H324" s="72"/>
      <c r="I324" s="72"/>
    </row>
    <row r="325" spans="2:9" ht="25.5">
      <c r="B325" s="70"/>
      <c r="C325" s="71"/>
      <c r="H325" s="72"/>
      <c r="I325" s="72"/>
    </row>
    <row r="326" spans="2:9" ht="25.5">
      <c r="B326" s="70"/>
      <c r="C326" s="71"/>
      <c r="H326" s="72"/>
      <c r="I326" s="72"/>
    </row>
    <row r="327" spans="2:9" ht="25.5">
      <c r="B327" s="70"/>
      <c r="C327" s="71"/>
      <c r="H327" s="72"/>
      <c r="I327" s="72"/>
    </row>
    <row r="328" spans="2:9" ht="25.5">
      <c r="B328" s="70"/>
      <c r="C328" s="71"/>
      <c r="H328" s="72"/>
      <c r="I328" s="72"/>
    </row>
    <row r="329" spans="2:9" ht="25.5">
      <c r="B329" s="70"/>
      <c r="C329" s="71"/>
      <c r="H329" s="72"/>
      <c r="I329" s="72"/>
    </row>
    <row r="330" spans="2:9" ht="25.5">
      <c r="B330" s="70"/>
      <c r="C330" s="71"/>
      <c r="H330" s="72"/>
      <c r="I330" s="72"/>
    </row>
    <row r="331" spans="2:9" ht="25.5">
      <c r="B331" s="70"/>
      <c r="C331" s="71"/>
      <c r="H331" s="72"/>
      <c r="I331" s="72"/>
    </row>
    <row r="332" spans="2:9" ht="25.5">
      <c r="B332" s="70"/>
      <c r="C332" s="71"/>
      <c r="H332" s="72"/>
      <c r="I332" s="72"/>
    </row>
    <row r="333" spans="2:9" ht="25.5">
      <c r="B333" s="70"/>
      <c r="C333" s="71"/>
      <c r="H333" s="72"/>
      <c r="I333" s="72"/>
    </row>
    <row r="334" spans="2:9" ht="25.5">
      <c r="B334" s="70"/>
      <c r="C334" s="71"/>
      <c r="H334" s="72"/>
      <c r="I334" s="72"/>
    </row>
    <row r="335" spans="2:9" ht="25.5">
      <c r="B335" s="70"/>
      <c r="C335" s="71"/>
      <c r="H335" s="72"/>
      <c r="I335" s="72"/>
    </row>
    <row r="336" spans="2:9" ht="25.5">
      <c r="B336" s="70"/>
      <c r="C336" s="71"/>
      <c r="H336" s="72"/>
      <c r="I336" s="72"/>
    </row>
    <row r="337" spans="2:9" ht="25.5">
      <c r="B337" s="70"/>
      <c r="C337" s="71"/>
      <c r="H337" s="72"/>
      <c r="I337" s="72"/>
    </row>
    <row r="338" spans="2:9" ht="25.5">
      <c r="B338" s="70"/>
      <c r="C338" s="71"/>
      <c r="H338" s="72"/>
      <c r="I338" s="72"/>
    </row>
    <row r="339" spans="2:9" ht="25.5">
      <c r="B339" s="70"/>
      <c r="C339" s="71"/>
      <c r="H339" s="72"/>
      <c r="I339" s="72"/>
    </row>
    <row r="340" spans="2:9" ht="25.5">
      <c r="B340" s="70"/>
      <c r="C340" s="71"/>
      <c r="H340" s="72"/>
      <c r="I340" s="72"/>
    </row>
    <row r="341" spans="2:9" ht="25.5">
      <c r="B341" s="70"/>
      <c r="C341" s="71"/>
      <c r="H341" s="72"/>
      <c r="I341" s="72"/>
    </row>
    <row r="342" spans="2:9" ht="25.5">
      <c r="B342" s="70"/>
      <c r="C342" s="71"/>
      <c r="H342" s="72"/>
      <c r="I342" s="72"/>
    </row>
    <row r="343" spans="2:9" ht="25.5">
      <c r="B343" s="70"/>
      <c r="C343" s="71"/>
      <c r="H343" s="72"/>
      <c r="I343" s="72"/>
    </row>
    <row r="344" spans="2:9" ht="25.5">
      <c r="B344" s="70"/>
      <c r="C344" s="71"/>
      <c r="H344" s="72"/>
      <c r="I344" s="72"/>
    </row>
    <row r="345" spans="2:9" ht="25.5">
      <c r="B345" s="70"/>
      <c r="C345" s="71"/>
      <c r="H345" s="72"/>
      <c r="I345" s="72"/>
    </row>
    <row r="346" spans="2:9" ht="25.5">
      <c r="B346" s="70"/>
      <c r="C346" s="71"/>
      <c r="H346" s="72"/>
      <c r="I346" s="72"/>
    </row>
    <row r="347" spans="2:9" ht="25.5">
      <c r="B347" s="70"/>
      <c r="C347" s="71"/>
      <c r="H347" s="72"/>
      <c r="I347" s="72"/>
    </row>
    <row r="348" spans="2:9" ht="25.5">
      <c r="B348" s="70"/>
      <c r="C348" s="71"/>
      <c r="H348" s="72"/>
      <c r="I348" s="72"/>
    </row>
    <row r="349" spans="2:9" ht="25.5">
      <c r="B349" s="70"/>
      <c r="C349" s="71"/>
      <c r="H349" s="72"/>
      <c r="I349" s="72"/>
    </row>
    <row r="350" spans="2:9" ht="25.5">
      <c r="B350" s="70"/>
      <c r="C350" s="71"/>
      <c r="H350" s="72"/>
      <c r="I350" s="72"/>
    </row>
    <row r="351" spans="2:9" ht="25.5">
      <c r="B351" s="70"/>
      <c r="C351" s="71"/>
      <c r="H351" s="72"/>
      <c r="I351" s="72"/>
    </row>
    <row r="352" spans="2:9" ht="25.5">
      <c r="B352" s="70"/>
      <c r="C352" s="71"/>
      <c r="H352" s="72"/>
      <c r="I352" s="72"/>
    </row>
    <row r="353" spans="2:9" ht="25.5">
      <c r="B353" s="70"/>
      <c r="C353" s="71"/>
      <c r="H353" s="72"/>
      <c r="I353" s="72"/>
    </row>
    <row r="354" spans="2:9" ht="25.5">
      <c r="B354" s="70"/>
      <c r="C354" s="71"/>
      <c r="H354" s="72"/>
      <c r="I354" s="72"/>
    </row>
    <row r="355" spans="2:9" ht="25.5">
      <c r="B355" s="70"/>
      <c r="C355" s="71"/>
      <c r="H355" s="72"/>
      <c r="I355" s="72"/>
    </row>
    <row r="356" spans="2:9" ht="25.5">
      <c r="B356" s="70"/>
      <c r="C356" s="71"/>
      <c r="H356" s="72"/>
      <c r="I356" s="72"/>
    </row>
    <row r="357" spans="2:9" ht="25.5">
      <c r="B357" s="70"/>
      <c r="C357" s="71"/>
      <c r="H357" s="72"/>
      <c r="I357" s="72"/>
    </row>
    <row r="358" spans="2:9" ht="25.5">
      <c r="B358" s="70"/>
      <c r="C358" s="71"/>
      <c r="H358" s="72"/>
      <c r="I358" s="72"/>
    </row>
    <row r="359" spans="2:9" ht="25.5">
      <c r="B359" s="70"/>
      <c r="C359" s="71"/>
      <c r="H359" s="72"/>
      <c r="I359" s="72"/>
    </row>
    <row r="360" spans="2:9" ht="25.5">
      <c r="B360" s="70"/>
      <c r="C360" s="71"/>
      <c r="H360" s="72"/>
      <c r="I360" s="72"/>
    </row>
    <row r="361" spans="2:9" ht="25.5">
      <c r="B361" s="70"/>
      <c r="C361" s="71"/>
      <c r="H361" s="72"/>
      <c r="I361" s="72"/>
    </row>
    <row r="362" spans="2:9" ht="25.5">
      <c r="B362" s="70"/>
      <c r="C362" s="71"/>
      <c r="H362" s="72"/>
      <c r="I362" s="72"/>
    </row>
    <row r="363" spans="2:9" ht="25.5">
      <c r="B363" s="70"/>
      <c r="C363" s="71"/>
      <c r="H363" s="72"/>
      <c r="I363" s="72"/>
    </row>
    <row r="364" spans="2:9" ht="25.5">
      <c r="B364" s="70"/>
      <c r="C364" s="71"/>
      <c r="H364" s="72"/>
      <c r="I364" s="72"/>
    </row>
    <row r="365" spans="2:9" ht="25.5">
      <c r="B365" s="70"/>
      <c r="C365" s="71"/>
      <c r="H365" s="72"/>
      <c r="I365" s="72"/>
    </row>
    <row r="366" spans="2:9" ht="25.5">
      <c r="B366" s="70"/>
      <c r="C366" s="71"/>
      <c r="H366" s="72"/>
      <c r="I366" s="72"/>
    </row>
    <row r="367" spans="2:9" ht="25.5">
      <c r="B367" s="70"/>
      <c r="C367" s="71"/>
      <c r="H367" s="72"/>
      <c r="I367" s="72"/>
    </row>
    <row r="368" spans="2:9" ht="25.5">
      <c r="B368" s="70"/>
      <c r="C368" s="71"/>
      <c r="H368" s="72"/>
      <c r="I368" s="72"/>
    </row>
    <row r="369" spans="2:9" ht="25.5">
      <c r="B369" s="70"/>
      <c r="C369" s="71"/>
      <c r="H369" s="72"/>
      <c r="I369" s="72"/>
    </row>
    <row r="370" spans="2:9" ht="25.5">
      <c r="B370" s="70"/>
      <c r="C370" s="71"/>
      <c r="H370" s="72"/>
      <c r="I370" s="72"/>
    </row>
    <row r="371" spans="2:9" ht="25.5">
      <c r="B371" s="70"/>
      <c r="C371" s="71"/>
      <c r="H371" s="72"/>
      <c r="I371" s="72"/>
    </row>
    <row r="372" spans="2:9" ht="25.5">
      <c r="B372" s="70"/>
      <c r="C372" s="71"/>
      <c r="H372" s="72"/>
      <c r="I372" s="72"/>
    </row>
    <row r="373" spans="2:9" ht="25.5">
      <c r="B373" s="70"/>
      <c r="C373" s="71"/>
      <c r="H373" s="72"/>
      <c r="I373" s="72"/>
    </row>
    <row r="374" spans="2:9" ht="25.5">
      <c r="B374" s="70"/>
      <c r="C374" s="71"/>
      <c r="H374" s="72"/>
      <c r="I374" s="72"/>
    </row>
    <row r="375" spans="2:9" ht="25.5">
      <c r="B375" s="70"/>
      <c r="C375" s="71"/>
      <c r="H375" s="72"/>
      <c r="I375" s="72"/>
    </row>
    <row r="376" spans="2:9" ht="25.5">
      <c r="B376" s="70"/>
      <c r="C376" s="71"/>
      <c r="H376" s="72"/>
      <c r="I376" s="72"/>
    </row>
  </sheetData>
  <sheetProtection/>
  <mergeCells count="21">
    <mergeCell ref="N1:T1"/>
    <mergeCell ref="Q14:S14"/>
    <mergeCell ref="Q15:Q16"/>
    <mergeCell ref="R15:S15"/>
    <mergeCell ref="A13:M13"/>
    <mergeCell ref="O15:P15"/>
    <mergeCell ref="B14:B17"/>
    <mergeCell ref="C14:C16"/>
    <mergeCell ref="N2:T10"/>
    <mergeCell ref="G15:G16"/>
    <mergeCell ref="E15:F15"/>
    <mergeCell ref="N14:P14"/>
    <mergeCell ref="D14:F14"/>
    <mergeCell ref="A14:A17"/>
    <mergeCell ref="J15:J16"/>
    <mergeCell ref="G14:I14"/>
    <mergeCell ref="J14:M14"/>
    <mergeCell ref="N15:N16"/>
    <mergeCell ref="K15:M15"/>
    <mergeCell ref="D15:D16"/>
    <mergeCell ref="H15:I15"/>
  </mergeCells>
  <printOptions horizontalCentered="1"/>
  <pageMargins left="0.3937007874015748" right="0.3937007874015748" top="0.5905511811023623" bottom="0.7480314960629921" header="0.31496062992125984" footer="0.31496062992125984"/>
  <pageSetup fitToHeight="0" fitToWidth="1" horizontalDpi="300" verticalDpi="300" orientation="landscape" paperSize="8" scale="30" r:id="rId1"/>
  <headerFooter differentFirst="1" alignWithMargins="0">
    <oddHeader>&amp;C&amp;14&amp;P</oddHeader>
  </headerFooter>
  <ignoredErrors>
    <ignoredError sqref="G21:G22 K94" formula="1"/>
    <ignoredError sqref="H21:I21 C21: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2020-10-28T10:36:21Z</cp:lastPrinted>
  <dcterms:created xsi:type="dcterms:W3CDTF">2013-04-24T13:23:45Z</dcterms:created>
  <dcterms:modified xsi:type="dcterms:W3CDTF">2021-01-20T05:23:32Z</dcterms:modified>
  <cp:category/>
  <cp:version/>
  <cp:contentType/>
  <cp:contentStatus/>
</cp:coreProperties>
</file>