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5" yWindow="315" windowWidth="14040" windowHeight="6750"/>
  </bookViews>
  <sheets>
    <sheet name="вариант 1" sheetId="1" r:id="rId1"/>
  </sheets>
  <definedNames>
    <definedName name="_xlnm._FilterDatabase" localSheetId="0" hidden="1">'вариант 1'!$A$8:$G$195</definedName>
    <definedName name="_xlnm.Print_Area" localSheetId="0">'вариант 1'!$A$1:$I$195</definedName>
  </definedNames>
  <calcPr calcId="124519"/>
</workbook>
</file>

<file path=xl/calcChain.xml><?xml version="1.0" encoding="utf-8"?>
<calcChain xmlns="http://schemas.openxmlformats.org/spreadsheetml/2006/main">
  <c r="I178" i="1"/>
  <c r="H178"/>
  <c r="I177"/>
  <c r="H177"/>
  <c r="G177"/>
  <c r="G178"/>
  <c r="F178"/>
  <c r="F177"/>
  <c r="I23"/>
  <c r="H23"/>
  <c r="G23"/>
  <c r="F23"/>
  <c r="G81"/>
  <c r="F81"/>
  <c r="F72"/>
  <c r="I139"/>
  <c r="H139"/>
  <c r="G139"/>
  <c r="F139"/>
  <c r="I173"/>
  <c r="H173"/>
  <c r="G173"/>
  <c r="F173"/>
  <c r="F124"/>
  <c r="I174"/>
  <c r="H174"/>
  <c r="G174"/>
  <c r="F174"/>
  <c r="I143"/>
  <c r="H143"/>
  <c r="H171"/>
  <c r="F171"/>
  <c r="H124"/>
  <c r="F193"/>
  <c r="H193"/>
  <c r="H81"/>
  <c r="I76"/>
  <c r="I60"/>
  <c r="H60"/>
  <c r="G60"/>
  <c r="I64"/>
  <c r="H64"/>
  <c r="G64"/>
  <c r="F64"/>
  <c r="I85"/>
  <c r="H85"/>
  <c r="G85"/>
  <c r="F85" l="1"/>
  <c r="I82"/>
  <c r="H82"/>
  <c r="G82"/>
  <c r="F82"/>
  <c r="I145"/>
  <c r="H145"/>
  <c r="G145"/>
  <c r="I144"/>
  <c r="H144"/>
  <c r="G144"/>
  <c r="I153"/>
  <c r="H153"/>
  <c r="G153"/>
  <c r="H154"/>
  <c r="F154"/>
  <c r="I171"/>
  <c r="G171"/>
  <c r="I125"/>
  <c r="I128"/>
  <c r="H129"/>
  <c r="G80"/>
  <c r="G77" s="1"/>
  <c r="G76" s="1"/>
  <c r="H191"/>
  <c r="F191"/>
  <c r="H190"/>
  <c r="F190"/>
  <c r="H187"/>
  <c r="F187"/>
  <c r="H186"/>
  <c r="F186"/>
  <c r="H183"/>
  <c r="F183"/>
  <c r="F180" s="1"/>
  <c r="F181"/>
  <c r="H180"/>
  <c r="I176"/>
  <c r="H176"/>
  <c r="G176"/>
  <c r="F176"/>
  <c r="I175"/>
  <c r="H175"/>
  <c r="G175"/>
  <c r="F175"/>
  <c r="I172"/>
  <c r="H172"/>
  <c r="G172"/>
  <c r="F172"/>
  <c r="I170"/>
  <c r="H170"/>
  <c r="H169" s="1"/>
  <c r="G170"/>
  <c r="G169" s="1"/>
  <c r="F170"/>
  <c r="I169"/>
  <c r="H167"/>
  <c r="F167"/>
  <c r="H165"/>
  <c r="F165"/>
  <c r="H164"/>
  <c r="F164"/>
  <c r="H159"/>
  <c r="F159"/>
  <c r="H157"/>
  <c r="F157"/>
  <c r="H156"/>
  <c r="F156"/>
  <c r="F153"/>
  <c r="F151"/>
  <c r="F149"/>
  <c r="H146"/>
  <c r="F146"/>
  <c r="F145"/>
  <c r="I142"/>
  <c r="I141" s="1"/>
  <c r="H142"/>
  <c r="H141" s="1"/>
  <c r="F142"/>
  <c r="F141"/>
  <c r="I138"/>
  <c r="H138"/>
  <c r="G138"/>
  <c r="F138"/>
  <c r="H136"/>
  <c r="F136"/>
  <c r="F134"/>
  <c r="F132"/>
  <c r="I131"/>
  <c r="H131"/>
  <c r="G131"/>
  <c r="F131"/>
  <c r="H128"/>
  <c r="H125" s="1"/>
  <c r="F128"/>
  <c r="F126"/>
  <c r="F125"/>
  <c r="H123"/>
  <c r="F123"/>
  <c r="F116" s="1"/>
  <c r="H121"/>
  <c r="F121"/>
  <c r="H119"/>
  <c r="F119"/>
  <c r="H117"/>
  <c r="I113"/>
  <c r="H113"/>
  <c r="G113"/>
  <c r="F113"/>
  <c r="H111"/>
  <c r="F111"/>
  <c r="H109"/>
  <c r="H107"/>
  <c r="F107"/>
  <c r="I106"/>
  <c r="H106"/>
  <c r="G106"/>
  <c r="F106"/>
  <c r="H103"/>
  <c r="F103"/>
  <c r="H100"/>
  <c r="F100"/>
  <c r="H99"/>
  <c r="F99"/>
  <c r="H94"/>
  <c r="F94"/>
  <c r="H93"/>
  <c r="F93"/>
  <c r="H91"/>
  <c r="F91"/>
  <c r="H88"/>
  <c r="F88"/>
  <c r="H87"/>
  <c r="F87"/>
  <c r="H80"/>
  <c r="H77" s="1"/>
  <c r="H78"/>
  <c r="F80"/>
  <c r="F77" s="1"/>
  <c r="F78"/>
  <c r="G71"/>
  <c r="F71"/>
  <c r="G68"/>
  <c r="G56" s="1"/>
  <c r="H66"/>
  <c r="F61"/>
  <c r="F60"/>
  <c r="F51"/>
  <c r="F50"/>
  <c r="H39"/>
  <c r="F39"/>
  <c r="H16"/>
  <c r="F16"/>
  <c r="H185"/>
  <c r="I71"/>
  <c r="I68" s="1"/>
  <c r="I56" s="1"/>
  <c r="H71"/>
  <c r="H69"/>
  <c r="I54"/>
  <c r="I50" s="1"/>
  <c r="H54"/>
  <c r="H50" s="1"/>
  <c r="H37"/>
  <c r="F69"/>
  <c r="F169" l="1"/>
  <c r="H116"/>
  <c r="I22"/>
  <c r="G22"/>
  <c r="G19" s="1"/>
  <c r="I9" l="1"/>
  <c r="I19"/>
  <c r="F58"/>
  <c r="F57" s="1"/>
  <c r="G9" l="1"/>
  <c r="I49"/>
  <c r="G51"/>
  <c r="H49"/>
  <c r="I105"/>
  <c r="G105"/>
  <c r="F245"/>
  <c r="G245"/>
  <c r="H245"/>
  <c r="I245"/>
  <c r="G49" l="1"/>
  <c r="G50"/>
  <c r="I268"/>
  <c r="H268"/>
  <c r="I267"/>
  <c r="H267"/>
  <c r="I266"/>
  <c r="H266"/>
  <c r="I265"/>
  <c r="H265"/>
  <c r="I264"/>
  <c r="I263"/>
  <c r="H263"/>
  <c r="I262"/>
  <c r="H262"/>
  <c r="I261"/>
  <c r="H261"/>
  <c r="I260"/>
  <c r="H260"/>
  <c r="I259"/>
  <c r="H259"/>
  <c r="I258"/>
  <c r="H258"/>
  <c r="I257"/>
  <c r="H257"/>
  <c r="I256"/>
  <c r="H256"/>
  <c r="I255"/>
  <c r="H255"/>
  <c r="I254"/>
  <c r="H254"/>
  <c r="I253"/>
  <c r="H253"/>
  <c r="I252"/>
  <c r="H252"/>
  <c r="I251"/>
  <c r="H251"/>
  <c r="I250"/>
  <c r="H250"/>
  <c r="I249"/>
  <c r="H249"/>
  <c r="I248"/>
  <c r="H248"/>
  <c r="I247"/>
  <c r="H247"/>
  <c r="I246"/>
  <c r="H246"/>
  <c r="I244"/>
  <c r="H244"/>
  <c r="I243"/>
  <c r="H243"/>
  <c r="I242"/>
  <c r="H242"/>
  <c r="I241"/>
  <c r="H241"/>
  <c r="I240"/>
  <c r="H240"/>
  <c r="G268"/>
  <c r="F268"/>
  <c r="G267"/>
  <c r="F267"/>
  <c r="G266"/>
  <c r="F266"/>
  <c r="G265"/>
  <c r="F265"/>
  <c r="G264"/>
  <c r="G263"/>
  <c r="F263"/>
  <c r="G262"/>
  <c r="F262"/>
  <c r="G261"/>
  <c r="G260"/>
  <c r="F260"/>
  <c r="G259"/>
  <c r="F259"/>
  <c r="G258"/>
  <c r="F258"/>
  <c r="G257"/>
  <c r="F257"/>
  <c r="G256"/>
  <c r="F256"/>
  <c r="G255"/>
  <c r="F255"/>
  <c r="G254"/>
  <c r="F254"/>
  <c r="G253"/>
  <c r="G252"/>
  <c r="F252"/>
  <c r="G251"/>
  <c r="F251"/>
  <c r="G250"/>
  <c r="F250"/>
  <c r="G249"/>
  <c r="F249"/>
  <c r="G248"/>
  <c r="F248"/>
  <c r="G247"/>
  <c r="F247"/>
  <c r="G246"/>
  <c r="F246"/>
  <c r="G244"/>
  <c r="F244"/>
  <c r="G243"/>
  <c r="F243"/>
  <c r="G242"/>
  <c r="F242"/>
  <c r="G241"/>
  <c r="F241"/>
  <c r="G240"/>
  <c r="F240"/>
  <c r="I269" l="1"/>
  <c r="G269"/>
  <c r="I163"/>
  <c r="G163"/>
  <c r="H264" l="1"/>
  <c r="H269" s="1"/>
  <c r="F264"/>
  <c r="F253"/>
  <c r="F217"/>
  <c r="G217"/>
  <c r="H217"/>
  <c r="I217"/>
  <c r="F185"/>
  <c r="H179"/>
  <c r="H163"/>
  <c r="H83"/>
  <c r="F83"/>
  <c r="H35"/>
  <c r="H34" s="1"/>
  <c r="H26"/>
  <c r="F26"/>
  <c r="H20"/>
  <c r="F20"/>
  <c r="H14"/>
  <c r="H13" s="1"/>
  <c r="F14"/>
  <c r="F13" s="1"/>
  <c r="F261" l="1"/>
  <c r="F269" s="1"/>
  <c r="H98"/>
  <c r="F98"/>
  <c r="F35" l="1"/>
  <c r="F34" s="1"/>
  <c r="H74" l="1"/>
  <c r="H68" s="1"/>
  <c r="H56" s="1"/>
  <c r="F74"/>
  <c r="F68" s="1"/>
  <c r="F49" l="1"/>
  <c r="F22"/>
  <c r="F19" s="1"/>
  <c r="H22" l="1"/>
  <c r="H19" s="1"/>
  <c r="I236" l="1"/>
  <c r="H236"/>
  <c r="I235"/>
  <c r="H235"/>
  <c r="I234"/>
  <c r="H234"/>
  <c r="I233"/>
  <c r="I232"/>
  <c r="H232"/>
  <c r="I231"/>
  <c r="H231"/>
  <c r="I230"/>
  <c r="H230"/>
  <c r="I229"/>
  <c r="H229"/>
  <c r="I228"/>
  <c r="H228"/>
  <c r="I227"/>
  <c r="H227"/>
  <c r="I226"/>
  <c r="H226"/>
  <c r="I225"/>
  <c r="H225"/>
  <c r="I224"/>
  <c r="H224"/>
  <c r="I223"/>
  <c r="H223"/>
  <c r="I222"/>
  <c r="H222"/>
  <c r="I218"/>
  <c r="H218"/>
  <c r="I216"/>
  <c r="H216"/>
  <c r="I215"/>
  <c r="H215"/>
  <c r="I214"/>
  <c r="H214"/>
  <c r="I213"/>
  <c r="H213"/>
  <c r="I212"/>
  <c r="H212"/>
  <c r="I211"/>
  <c r="H211"/>
  <c r="I210"/>
  <c r="I209"/>
  <c r="H209"/>
  <c r="I208"/>
  <c r="H208"/>
  <c r="I207"/>
  <c r="H207"/>
  <c r="I206"/>
  <c r="H206"/>
  <c r="I201"/>
  <c r="H189"/>
  <c r="H233"/>
  <c r="H47"/>
  <c r="H32"/>
  <c r="H31" s="1"/>
  <c r="H28"/>
  <c r="H25" s="1"/>
  <c r="H11"/>
  <c r="H10" s="1"/>
  <c r="H46" l="1"/>
  <c r="H45" s="1"/>
  <c r="H105"/>
  <c r="H76"/>
  <c r="I237"/>
  <c r="I219"/>
  <c r="H200"/>
  <c r="H237"/>
  <c r="H201"/>
  <c r="H210"/>
  <c r="H219" s="1"/>
  <c r="I199" l="1"/>
  <c r="I200"/>
  <c r="I194"/>
  <c r="H9"/>
  <c r="H199"/>
  <c r="H198" l="1"/>
  <c r="H194"/>
  <c r="I198"/>
  <c r="F210" l="1"/>
  <c r="F232"/>
  <c r="G236"/>
  <c r="F236"/>
  <c r="G235"/>
  <c r="F235"/>
  <c r="G234"/>
  <c r="F234"/>
  <c r="G233"/>
  <c r="G232"/>
  <c r="G231"/>
  <c r="G230"/>
  <c r="F230"/>
  <c r="G228"/>
  <c r="G227"/>
  <c r="G226"/>
  <c r="F226"/>
  <c r="G225"/>
  <c r="F225"/>
  <c r="G223"/>
  <c r="G222"/>
  <c r="G229"/>
  <c r="G224"/>
  <c r="F222"/>
  <c r="F228"/>
  <c r="F227"/>
  <c r="F223"/>
  <c r="F163"/>
  <c r="F11"/>
  <c r="F10" s="1"/>
  <c r="G218"/>
  <c r="G216"/>
  <c r="G214"/>
  <c r="G213"/>
  <c r="G211"/>
  <c r="G210"/>
  <c r="G209"/>
  <c r="G208"/>
  <c r="G207"/>
  <c r="G206"/>
  <c r="F218"/>
  <c r="F214"/>
  <c r="F208"/>
  <c r="F207"/>
  <c r="F211"/>
  <c r="F213"/>
  <c r="F215"/>
  <c r="F206"/>
  <c r="F216"/>
  <c r="G215"/>
  <c r="F47"/>
  <c r="F32"/>
  <c r="F31" s="1"/>
  <c r="F28"/>
  <c r="F25" s="1"/>
  <c r="F189"/>
  <c r="F46" l="1"/>
  <c r="F45" s="1"/>
  <c r="F56"/>
  <c r="F179"/>
  <c r="F212"/>
  <c r="G201"/>
  <c r="F233"/>
  <c r="F209"/>
  <c r="F201"/>
  <c r="G212"/>
  <c r="G219" s="1"/>
  <c r="F231"/>
  <c r="F229"/>
  <c r="F224"/>
  <c r="G237"/>
  <c r="F9" l="1"/>
  <c r="F144"/>
  <c r="G194"/>
  <c r="F219"/>
  <c r="F105"/>
  <c r="F237"/>
  <c r="G199"/>
  <c r="G200"/>
  <c r="F199" l="1"/>
  <c r="G198"/>
  <c r="F76" l="1"/>
  <c r="F194" s="1"/>
  <c r="F198" l="1"/>
  <c r="F200"/>
</calcChain>
</file>

<file path=xl/sharedStrings.xml><?xml version="1.0" encoding="utf-8"?>
<sst xmlns="http://schemas.openxmlformats.org/spreadsheetml/2006/main" count="853" uniqueCount="158">
  <si>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</si>
  <si>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</si>
  <si>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</si>
  <si>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</si>
  <si>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</si>
  <si>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</si>
  <si>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</si>
  <si>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</si>
  <si>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</si>
  <si>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</si>
  <si>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</si>
  <si>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</si>
  <si>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</si>
  <si>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</si>
  <si>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</si>
  <si>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</si>
  <si>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</si>
  <si>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</si>
  <si>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</si>
  <si>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</si>
  <si>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</si>
  <si>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</si>
  <si>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09</t>
  </si>
  <si>
    <t>08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</si>
  <si>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</si>
  <si>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</si>
  <si>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</si>
  <si>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</si>
  <si>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</si>
  <si>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</si>
  <si>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</si>
  <si>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</si>
  <si>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</si>
  <si>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</si>
  <si>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</si>
  <si>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</si>
  <si>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Культура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</si>
  <si>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</si>
  <si>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</si>
  <si>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</si>
  <si>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</si>
  <si>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</si>
  <si>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</si>
  <si>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по разделам</t>
  </si>
  <si>
    <t>по подразделам</t>
  </si>
  <si>
    <t>по целевым</t>
  </si>
  <si>
    <t>Другие вопросы в области национальной безопасности и правоохранительной деятельности</t>
  </si>
  <si>
    <t>КОНТРОЛИ</t>
  </si>
  <si>
    <t>по видам расходов</t>
  </si>
  <si>
    <t>Итого</t>
  </si>
  <si>
    <t>ПО РАЗДЕЛАМ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</si>
  <si>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</si>
  <si>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</si>
  <si>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</si>
  <si>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</si>
  <si>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</si>
  <si>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</si>
  <si>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</si>
  <si>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</si>
  <si>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</si>
  <si>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</si>
  <si>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</si>
  <si>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</si>
  <si>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</si>
  <si>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</si>
  <si>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</si>
  <si>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</si>
  <si>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</si>
  <si>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</si>
  <si>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</si>
  <si>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</si>
  <si>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</si>
  <si>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</si>
  <si>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</si>
  <si>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</si>
  <si>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</si>
  <si>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</si>
  <si>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</si>
  <si>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</si>
  <si>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</si>
  <si>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</si>
  <si>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</si>
  <si>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</si>
  <si>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</si>
  <si>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</si>
  <si>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</si>
  <si>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</si>
  <si>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</si>
  <si>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показателя</t>
  </si>
  <si>
    <t>99 0 00 00000</t>
  </si>
  <si>
    <t>10 0 00 00000</t>
  </si>
  <si>
    <t>25 0 00 00000</t>
  </si>
  <si>
    <t>32 0 00 00000</t>
  </si>
  <si>
    <t>01 0 00 00000</t>
  </si>
  <si>
    <t>38 0 00 00000</t>
  </si>
  <si>
    <t>05 0 00 00000</t>
  </si>
  <si>
    <t>20 0 00 00000</t>
  </si>
  <si>
    <t>34 0 00 00000</t>
  </si>
  <si>
    <t>23 0 00 00000</t>
  </si>
  <si>
    <t>02 0 00 00000</t>
  </si>
  <si>
    <t>03 0 00 00000</t>
  </si>
  <si>
    <t>07 0 00 00000</t>
  </si>
  <si>
    <t>Функционирование высшего должностного лица субъекта Российской Федерации и муниципального образования</t>
  </si>
  <si>
    <t>350</t>
  </si>
  <si>
    <t>830</t>
  </si>
  <si>
    <t>Дополнительное образование детей</t>
  </si>
  <si>
    <t>ПО ВИДАМ РАСХОДОВ</t>
  </si>
  <si>
    <t>Бюджетные инвестиции</t>
  </si>
  <si>
    <t>35 0 00 00000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</si>
  <si>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</si>
  <si>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>Условно утвержденные расходы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</si>
  <si>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</si>
  <si>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Охрана семьи и детства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</si>
  <si>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</si>
  <si>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</si>
  <si>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26 0 00 00000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</si>
  <si>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</si>
  <si>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>Социальное обеспечение населения</t>
  </si>
  <si>
    <t>Охрана окружающей среды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</si>
  <si>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</si>
  <si>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>Сумма на 2023 год,                   тыс. рублей</t>
  </si>
  <si>
    <t>31 0 00 00000</t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</si>
  <si>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</si>
  <si>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>28 0 00 00000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</si>
  <si>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</si>
  <si>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2021-2025 годы". </t>
  </si>
  <si>
    <t>Коммунальное хозяйство</t>
  </si>
  <si>
    <t>Другие вопросы в области окружающей среды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</si>
  <si>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</si>
  <si>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t>11 0 00 00000</t>
  </si>
  <si>
    <t>08 0 00 00000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</si>
  <si>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</si>
  <si>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>13 0 00 00000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</si>
  <si>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</si>
  <si>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</si>
  <si>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t>18 0 00 00000</t>
  </si>
  <si>
    <t>Средства массовой информации</t>
  </si>
  <si>
    <t>Периодическая печать и издательства</t>
  </si>
  <si>
    <t>ПО ЦЕЛЕВЫМ СТАТЬЯМ</t>
  </si>
  <si>
    <t>04 0 00 00000</t>
  </si>
  <si>
    <t>09 0 00 00000</t>
  </si>
  <si>
    <t>24 0 00 00000</t>
  </si>
  <si>
    <t>36 0 00 00000</t>
  </si>
  <si>
    <t>39 0 00 00000</t>
  </si>
  <si>
    <t>43 0 00 00000</t>
  </si>
  <si>
    <t>06 0 00 00000</t>
  </si>
  <si>
    <t>Муниципальная программа городского округа Кинель Самарской области "Молодой семье – доступное жилье" на 2018-2024 годы.</t>
  </si>
  <si>
    <t>Транспорт</t>
  </si>
  <si>
    <t>Муниципальная программа "Формирование современной городской среды в городском округе Кинель Самарской области на 2018-2024 годы"</t>
  </si>
  <si>
    <t>Муниципальная  программа "Развитие малого и среднего предпринимательства в городском округе Кинель Самарской области на 2022-2026 годы".</t>
  </si>
  <si>
    <t>Муниципальная программа "Улучшение условий и охраны труда в городском округе Кинель Самарской области на 2022 -2024 годы".</t>
  </si>
  <si>
    <t>Сумма на 2024 год,                   тыс. рублей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</si>
  <si>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плановый период 2023 и 2024 годов</t>
  </si>
  <si>
    <t>"</t>
  </si>
  <si>
    <t>"ПРИЛОЖЕНИЕ 5</t>
  </si>
  <si>
    <t>к решению Думы городского округа Кинель Самарской области
№ 128  от16.12.2021г.</t>
  </si>
  <si>
    <t>ПРИЛОЖЕНИЕ 4</t>
  </si>
  <si>
    <r>
      <t xml:space="preserve">к решению Думы городского округа Кинель Самарской области
</t>
    </r>
    <r>
      <rPr>
        <u/>
        <sz val="14"/>
        <color theme="1"/>
        <rFont val="Times New Roman"/>
        <family val="1"/>
        <charset val="204"/>
      </rPr>
      <t>№ 201 от 28.07.2022 г.</t>
    </r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</si>
</sst>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8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sz val="14"/>
      <color rgb="FFFFFF00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150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7" fillId="0" borderId="0" xfId="0" applyFont="1" applyBorder="1" applyAlignment="1">
      <alignment vertical="top"/>
    </xf>
    <xf numFmtId="0" fontId="3" fillId="0" borderId="0" xfId="0" applyFont="1" applyBorder="1"/>
    <xf numFmtId="0" fontId="2" fillId="0" borderId="0" xfId="0" applyFont="1" applyBorder="1" applyAlignment="1">
      <alignment wrapText="1"/>
    </xf>
    <xf numFmtId="49" fontId="10" fillId="0" borderId="1" xfId="0" applyNumberFormat="1" applyFont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right" vertical="top"/>
    </xf>
    <xf numFmtId="49" fontId="9" fillId="0" borderId="1" xfId="0" applyNumberFormat="1" applyFont="1" applyBorder="1" applyAlignment="1">
      <alignment wrapText="1"/>
    </xf>
    <xf numFmtId="0" fontId="10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right" vertical="top"/>
    </xf>
    <xf numFmtId="0" fontId="9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 vertical="top"/>
    </xf>
    <xf numFmtId="0" fontId="11" fillId="0" borderId="0" xfId="0" applyFont="1" applyBorder="1"/>
    <xf numFmtId="0" fontId="12" fillId="0" borderId="0" xfId="0" applyFont="1" applyBorder="1"/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13" fillId="0" borderId="0" xfId="0" applyNumberFormat="1" applyFont="1" applyBorder="1" applyAlignment="1">
      <alignment wrapText="1"/>
    </xf>
    <xf numFmtId="49" fontId="13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right" vertical="top"/>
    </xf>
    <xf numFmtId="49" fontId="3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right" vertical="top"/>
    </xf>
    <xf numFmtId="49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49" fontId="3" fillId="0" borderId="8" xfId="0" applyNumberFormat="1" applyFont="1" applyFill="1" applyBorder="1" applyAlignment="1">
      <alignment horizontal="left" vertical="top" wrapText="1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4" fillId="2" borderId="1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3" fillId="4" borderId="19" xfId="0" applyNumberFormat="1" applyFont="1" applyFill="1" applyBorder="1" applyAlignment="1">
      <alignment horizontal="right" vertical="top"/>
    </xf>
    <xf numFmtId="3" fontId="3" fillId="0" borderId="21" xfId="0" applyNumberFormat="1" applyFont="1" applyFill="1" applyBorder="1" applyAlignment="1">
      <alignment horizontal="right" vertical="top"/>
    </xf>
    <xf numFmtId="3" fontId="3" fillId="4" borderId="21" xfId="0" applyNumberFormat="1" applyFont="1" applyFill="1" applyBorder="1" applyAlignment="1">
      <alignment horizontal="right" vertical="top"/>
    </xf>
    <xf numFmtId="3" fontId="3" fillId="4" borderId="22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20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8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3" fontId="3" fillId="4" borderId="31" xfId="0" applyNumberFormat="1" applyFont="1" applyFill="1" applyBorder="1" applyAlignment="1">
      <alignment horizontal="right" vertical="top"/>
    </xf>
    <xf numFmtId="49" fontId="4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center"/>
    </xf>
    <xf numFmtId="49" fontId="3" fillId="0" borderId="32" xfId="0" applyNumberFormat="1" applyFont="1" applyFill="1" applyBorder="1" applyAlignment="1">
      <alignment horizontal="center" vertical="top" wrapText="1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11" xfId="0" applyNumberFormat="1" applyFont="1" applyFill="1" applyBorder="1" applyAlignment="1">
      <alignment horizontal="left" vertical="top" wrapText="1"/>
    </xf>
    <xf numFmtId="49" fontId="3" fillId="3" borderId="21" xfId="0" applyNumberFormat="1" applyFont="1" applyFill="1" applyBorder="1" applyAlignment="1">
      <alignment horizontal="left" vertical="top" wrapText="1"/>
    </xf>
    <xf numFmtId="49" fontId="4" fillId="2" borderId="33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top" wrapText="1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vertical="top" wrapText="1"/>
    </xf>
    <xf numFmtId="49" fontId="3" fillId="0" borderId="34" xfId="0" applyNumberFormat="1" applyFont="1" applyFill="1" applyBorder="1" applyAlignment="1">
      <alignment horizontal="center" vertical="top" wrapText="1"/>
    </xf>
    <xf numFmtId="49" fontId="3" fillId="0" borderId="27" xfId="0" applyNumberFormat="1" applyFont="1" applyFill="1" applyBorder="1" applyAlignment="1">
      <alignment horizontal="center" vertical="top" wrapText="1"/>
    </xf>
    <xf numFmtId="165" fontId="3" fillId="3" borderId="21" xfId="1" applyNumberFormat="1" applyFont="1" applyFill="1" applyBorder="1" applyAlignment="1" applyProtection="1">
      <alignment vertical="top" wrapText="1"/>
      <protection hidden="1"/>
    </xf>
    <xf numFmtId="3" fontId="3" fillId="0" borderId="8" xfId="0" applyNumberFormat="1" applyFont="1" applyFill="1" applyBorder="1" applyAlignment="1">
      <alignment horizontal="right" vertical="top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35" xfId="0" applyNumberFormat="1" applyFont="1" applyFill="1" applyBorder="1" applyAlignment="1">
      <alignment horizontal="center" vertical="top" wrapText="1"/>
    </xf>
    <xf numFmtId="49" fontId="3" fillId="0" borderId="36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9" xfId="0" applyNumberFormat="1" applyFont="1" applyFill="1" applyBorder="1" applyAlignment="1">
      <alignment horizontal="center" vertical="top" wrapText="1"/>
    </xf>
    <xf numFmtId="49" fontId="5" fillId="6" borderId="37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 applyProtection="1">
      <alignment horizontal="center" vertical="top" wrapText="1"/>
      <protection locked="0"/>
    </xf>
    <xf numFmtId="49" fontId="5" fillId="6" borderId="20" xfId="0" applyNumberFormat="1" applyFont="1" applyFill="1" applyBorder="1" applyAlignment="1">
      <alignment horizontal="center" vertical="top" wrapText="1"/>
    </xf>
    <xf numFmtId="49" fontId="5" fillId="6" borderId="38" xfId="0" applyNumberFormat="1" applyFont="1" applyFill="1" applyBorder="1" applyAlignment="1">
      <alignment horizontal="center" vertical="top" wrapText="1"/>
    </xf>
    <xf numFmtId="49" fontId="5" fillId="6" borderId="1" xfId="0" applyNumberFormat="1" applyFont="1" applyFill="1" applyBorder="1" applyAlignment="1">
      <alignment horizontal="left" vertical="top" wrapText="1"/>
    </xf>
    <xf numFmtId="49" fontId="3" fillId="3" borderId="21" xfId="0" applyNumberFormat="1" applyFont="1" applyFill="1" applyBorder="1" applyAlignment="1">
      <alignment vertical="center" wrapText="1"/>
    </xf>
    <xf numFmtId="49" fontId="15" fillId="3" borderId="21" xfId="0" applyNumberFormat="1" applyFont="1" applyFill="1" applyBorder="1" applyAlignment="1">
      <alignment vertical="center" wrapText="1"/>
    </xf>
    <xf numFmtId="49" fontId="3" fillId="0" borderId="26" xfId="0" applyNumberFormat="1" applyFont="1" applyBorder="1" applyAlignment="1">
      <alignment vertical="center" wrapText="1"/>
    </xf>
    <xf numFmtId="49" fontId="3" fillId="0" borderId="39" xfId="0" applyNumberFormat="1" applyFont="1" applyBorder="1" applyAlignment="1">
      <alignment horizontal="left" vertical="top" wrapText="1"/>
    </xf>
    <xf numFmtId="165" fontId="3" fillId="3" borderId="2" xfId="1" applyNumberFormat="1" applyFont="1" applyFill="1" applyBorder="1" applyAlignment="1" applyProtection="1">
      <alignment vertical="top" wrapText="1"/>
      <protection hidden="1"/>
    </xf>
    <xf numFmtId="49" fontId="3" fillId="3" borderId="26" xfId="0" applyNumberFormat="1" applyFont="1" applyFill="1" applyBorder="1" applyAlignment="1">
      <alignment vertical="center" wrapText="1"/>
    </xf>
    <xf numFmtId="49" fontId="3" fillId="3" borderId="39" xfId="0" applyNumberFormat="1" applyFont="1" applyFill="1" applyBorder="1" applyAlignment="1">
      <alignment horizontal="left" vertical="top" wrapText="1"/>
    </xf>
    <xf numFmtId="49" fontId="3" fillId="0" borderId="40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6" xfId="0" applyFont="1" applyBorder="1"/>
    <xf numFmtId="49" fontId="3" fillId="0" borderId="2" xfId="0" applyNumberFormat="1" applyFont="1" applyBorder="1" applyAlignment="1">
      <alignment vertical="center" wrapText="1"/>
    </xf>
    <xf numFmtId="49" fontId="3" fillId="0" borderId="21" xfId="0" applyNumberFormat="1" applyFont="1" applyBorder="1" applyAlignment="1">
      <alignment vertical="center" wrapText="1"/>
    </xf>
    <xf numFmtId="165" fontId="3" fillId="3" borderId="8" xfId="1" applyNumberFormat="1" applyFont="1" applyFill="1" applyBorder="1" applyAlignment="1" applyProtection="1">
      <alignment vertical="top" wrapText="1"/>
      <protection hidden="1"/>
    </xf>
    <xf numFmtId="49" fontId="3" fillId="0" borderId="8" xfId="0" applyNumberFormat="1" applyFont="1" applyBorder="1" applyAlignment="1">
      <alignment vertical="center" wrapText="1"/>
    </xf>
    <xf numFmtId="49" fontId="1" fillId="3" borderId="21" xfId="0" applyNumberFormat="1" applyFont="1" applyFill="1" applyBorder="1" applyAlignment="1">
      <alignment horizontal="left" vertical="top" wrapText="1"/>
    </xf>
    <xf numFmtId="49" fontId="3" fillId="3" borderId="31" xfId="0" applyNumberFormat="1" applyFont="1" applyFill="1" applyBorder="1" applyAlignment="1">
      <alignment horizontal="left" vertical="top" wrapText="1"/>
    </xf>
    <xf numFmtId="49" fontId="3" fillId="3" borderId="26" xfId="0" applyNumberFormat="1" applyFont="1" applyFill="1" applyBorder="1" applyAlignment="1">
      <alignment horizontal="left" vertical="top" wrapText="1"/>
    </xf>
    <xf numFmtId="49" fontId="3" fillId="0" borderId="41" xfId="0" applyNumberFormat="1" applyFont="1" applyFill="1" applyBorder="1" applyAlignment="1">
      <alignment horizontal="center" vertical="top" wrapText="1"/>
    </xf>
    <xf numFmtId="49" fontId="3" fillId="0" borderId="42" xfId="0" applyNumberFormat="1" applyFont="1" applyFill="1" applyBorder="1" applyAlignment="1">
      <alignment horizontal="center" vertical="top" wrapText="1"/>
    </xf>
    <xf numFmtId="49" fontId="16" fillId="6" borderId="1" xfId="0" applyNumberFormat="1" applyFont="1" applyFill="1" applyBorder="1" applyAlignment="1">
      <alignment horizontal="left" vertical="top" wrapText="1"/>
    </xf>
    <xf numFmtId="49" fontId="3" fillId="0" borderId="43" xfId="0" applyNumberFormat="1" applyFont="1" applyBorder="1" applyAlignment="1">
      <alignment horizontal="left" vertical="top" wrapText="1"/>
    </xf>
    <xf numFmtId="49" fontId="3" fillId="0" borderId="44" xfId="0" applyNumberFormat="1" applyFont="1" applyFill="1" applyBorder="1" applyAlignment="1">
      <alignment horizontal="center" vertical="top" wrapText="1"/>
    </xf>
    <xf numFmtId="49" fontId="3" fillId="0" borderId="45" xfId="0" applyNumberFormat="1" applyFont="1" applyFill="1" applyBorder="1" applyAlignment="1" applyProtection="1">
      <alignment horizontal="center" vertical="top" wrapText="1"/>
      <protection locked="0"/>
    </xf>
    <xf numFmtId="49" fontId="3" fillId="0" borderId="7" xfId="0" applyNumberFormat="1" applyFont="1" applyFill="1" applyBorder="1" applyAlignment="1">
      <alignment horizontal="center" vertical="top" wrapText="1"/>
    </xf>
    <xf numFmtId="3" fontId="3" fillId="3" borderId="31" xfId="0" applyNumberFormat="1" applyFont="1" applyFill="1" applyBorder="1" applyAlignment="1">
      <alignment horizontal="right" vertical="top"/>
    </xf>
    <xf numFmtId="3" fontId="3" fillId="3" borderId="46" xfId="0" applyNumberFormat="1" applyFont="1" applyFill="1" applyBorder="1" applyAlignment="1">
      <alignment horizontal="right" vertical="top"/>
    </xf>
    <xf numFmtId="1" fontId="2" fillId="0" borderId="0" xfId="0" applyNumberFormat="1" applyFont="1" applyBorder="1" applyAlignment="1">
      <alignment horizontal="center" vertical="top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99"/>
      <color rgb="FFFFFFCC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269"/>
  <sheetViews>
    <sheetView tabSelected="1" view="pageBreakPreview" zoomScale="70" zoomScaleSheetLayoutView="70" workbookViewId="0">
      <selection activeCell="G2" sqref="G2:I2"/>
    </sheetView>
  </sheetViews>
  <sheetFormatPr defaultColWidth="9" defaultRowHeight="18.75"/>
  <cols>
    <col min="1" max="1" width="43.25" style="4" customWidth="1"/>
    <col min="2" max="3" width="4" style="2" customWidth="1"/>
    <col min="4" max="4" width="15.875" style="2" customWidth="1"/>
    <col min="5" max="5" width="4.75" style="2" customWidth="1"/>
    <col min="6" max="6" width="12.5" style="10" customWidth="1"/>
    <col min="7" max="7" width="14.5" style="10" customWidth="1"/>
    <col min="8" max="8" width="12.5" style="1" customWidth="1"/>
    <col min="9" max="9" width="14.5" style="1" customWidth="1"/>
    <col min="10" max="16384" width="9" style="1"/>
  </cols>
  <sheetData>
    <row r="1" spans="1:9">
      <c r="G1" s="145" t="s">
        <v>156</v>
      </c>
      <c r="H1" s="145"/>
      <c r="I1" s="145"/>
    </row>
    <row r="2" spans="1:9" ht="67.5" customHeight="1">
      <c r="G2" s="145" t="s">
        <v>157</v>
      </c>
      <c r="H2" s="145"/>
      <c r="I2" s="145"/>
    </row>
    <row r="3" spans="1:9" ht="21" customHeight="1">
      <c r="E3" s="104"/>
      <c r="F3" s="104"/>
      <c r="G3" s="145" t="s">
        <v>154</v>
      </c>
      <c r="H3" s="145"/>
      <c r="I3" s="145"/>
    </row>
    <row r="4" spans="1:9" ht="58.15" customHeight="1">
      <c r="E4" s="104"/>
      <c r="F4" s="104"/>
      <c r="G4" s="145" t="s">
        <v>155</v>
      </c>
      <c r="H4" s="145"/>
      <c r="I4" s="145"/>
    </row>
    <row r="5" spans="1:9" s="14" customFormat="1" ht="82.5" customHeight="1">
      <c r="A5" s="148" t="s">
        <v>152</v>
      </c>
      <c r="B5" s="148"/>
      <c r="C5" s="148"/>
      <c r="D5" s="148"/>
      <c r="E5" s="148"/>
      <c r="F5" s="148"/>
      <c r="G5" s="148"/>
      <c r="H5" s="148"/>
      <c r="I5" s="148"/>
    </row>
    <row r="6" spans="1:9">
      <c r="F6" s="9"/>
      <c r="G6" s="9"/>
    </row>
    <row r="7" spans="1:9" s="3" customFormat="1" ht="45" customHeight="1">
      <c r="A7" s="149" t="s">
        <v>88</v>
      </c>
      <c r="B7" s="149" t="s">
        <v>0</v>
      </c>
      <c r="C7" s="149" t="s">
        <v>1</v>
      </c>
      <c r="D7" s="149" t="s">
        <v>2</v>
      </c>
      <c r="E7" s="149" t="s">
        <v>3</v>
      </c>
      <c r="F7" s="146" t="s">
        <v>120</v>
      </c>
      <c r="G7" s="147"/>
      <c r="H7" s="146" t="s">
        <v>151</v>
      </c>
      <c r="I7" s="147"/>
    </row>
    <row r="8" spans="1:9" s="3" customFormat="1" ht="102" customHeight="1">
      <c r="A8" s="149"/>
      <c r="B8" s="149"/>
      <c r="C8" s="149"/>
      <c r="D8" s="149"/>
      <c r="E8" s="149"/>
      <c r="F8" s="16" t="s">
        <v>80</v>
      </c>
      <c r="G8" s="16" t="s">
        <v>81</v>
      </c>
      <c r="H8" s="16" t="s">
        <v>80</v>
      </c>
      <c r="I8" s="16" t="s">
        <v>81</v>
      </c>
    </row>
    <row r="9" spans="1:9" s="5" customFormat="1">
      <c r="A9" s="74" t="s">
        <v>5</v>
      </c>
      <c r="B9" s="75" t="s">
        <v>6</v>
      </c>
      <c r="C9" s="76"/>
      <c r="D9" s="76"/>
      <c r="E9" s="77"/>
      <c r="F9" s="78">
        <f>SUBTOTAL(9,F10:F44)</f>
        <v>152181</v>
      </c>
      <c r="G9" s="78">
        <f>SUBTOTAL(9,G10:G44)</f>
        <v>2504</v>
      </c>
      <c r="H9" s="78">
        <f>SUBTOTAL(9,H10:H44)</f>
        <v>153763</v>
      </c>
      <c r="I9" s="78">
        <f>SUBTOTAL(9,I10:I44)</f>
        <v>2504</v>
      </c>
    </row>
    <row r="10" spans="1:9" s="5" customFormat="1" ht="75">
      <c r="A10" s="84" t="s">
        <v>102</v>
      </c>
      <c r="B10" s="83" t="s">
        <v>6</v>
      </c>
      <c r="C10" s="81" t="s">
        <v>7</v>
      </c>
      <c r="D10" s="6"/>
      <c r="E10" s="82"/>
      <c r="F10" s="61">
        <f>SUBTOTAL(9,F11:F12)</f>
        <v>3257</v>
      </c>
      <c r="G10" s="61"/>
      <c r="H10" s="61">
        <f>SUBTOTAL(9,H11:H12)</f>
        <v>3260</v>
      </c>
      <c r="I10" s="61"/>
    </row>
    <row r="11" spans="1:9" s="5" customFormat="1" ht="37.5">
      <c r="A11" s="85" t="s">
        <v>87</v>
      </c>
      <c r="B11" s="83" t="s">
        <v>6</v>
      </c>
      <c r="C11" s="81" t="s">
        <v>7</v>
      </c>
      <c r="D11" s="80" t="s">
        <v>89</v>
      </c>
      <c r="E11" s="82"/>
      <c r="F11" s="61">
        <f>SUBTOTAL(9,F12:F12)</f>
        <v>3257</v>
      </c>
      <c r="G11" s="61"/>
      <c r="H11" s="61">
        <f>SUBTOTAL(9,H12:H12)</f>
        <v>3260</v>
      </c>
      <c r="I11" s="61"/>
    </row>
    <row r="12" spans="1:9" s="5" customFormat="1" ht="56.25">
      <c r="A12" s="85" t="s">
        <v>65</v>
      </c>
      <c r="B12" s="83" t="s">
        <v>6</v>
      </c>
      <c r="C12" s="81" t="s">
        <v>7</v>
      </c>
      <c r="D12" s="80" t="s">
        <v>89</v>
      </c>
      <c r="E12" s="82" t="s">
        <v>62</v>
      </c>
      <c r="F12" s="62">
        <v>3257</v>
      </c>
      <c r="G12" s="46"/>
      <c r="H12" s="62">
        <v>3260</v>
      </c>
      <c r="I12" s="46"/>
    </row>
    <row r="13" spans="1:9" s="5" customFormat="1" ht="93.75">
      <c r="A13" s="65" t="s">
        <v>4</v>
      </c>
      <c r="B13" s="66" t="s">
        <v>6</v>
      </c>
      <c r="C13" s="47" t="s">
        <v>8</v>
      </c>
      <c r="D13" s="67"/>
      <c r="E13" s="68"/>
      <c r="F13" s="69">
        <f>SUBTOTAL(9,F14:F18)</f>
        <v>6090</v>
      </c>
      <c r="G13" s="70"/>
      <c r="H13" s="69">
        <f>SUBTOTAL(9,H14:H18)</f>
        <v>6125</v>
      </c>
      <c r="I13" s="70"/>
    </row>
    <row r="14" spans="1:9" s="5" customFormat="1" ht="75">
      <c r="A14" s="119" t="s">
        <v>122</v>
      </c>
      <c r="B14" s="6" t="s">
        <v>6</v>
      </c>
      <c r="C14" s="81" t="s">
        <v>8</v>
      </c>
      <c r="D14" s="80" t="s">
        <v>121</v>
      </c>
      <c r="E14" s="82"/>
      <c r="F14" s="61">
        <f>SUBTOTAL(9,F15:F15)</f>
        <v>30</v>
      </c>
      <c r="G14" s="61"/>
      <c r="H14" s="61">
        <f>SUBTOTAL(9,H15:H15)</f>
        <v>30</v>
      </c>
      <c r="I14" s="61"/>
    </row>
    <row r="15" spans="1:9" s="5" customFormat="1" ht="56.25">
      <c r="A15" s="85" t="s">
        <v>66</v>
      </c>
      <c r="B15" s="6" t="s">
        <v>6</v>
      </c>
      <c r="C15" s="111" t="s">
        <v>8</v>
      </c>
      <c r="D15" s="80" t="s">
        <v>121</v>
      </c>
      <c r="E15" s="50" t="s">
        <v>63</v>
      </c>
      <c r="F15" s="62">
        <v>30</v>
      </c>
      <c r="G15" s="46"/>
      <c r="H15" s="62">
        <v>30</v>
      </c>
      <c r="I15" s="46"/>
    </row>
    <row r="16" spans="1:9" s="5" customFormat="1" ht="37.5">
      <c r="A16" s="45" t="s">
        <v>87</v>
      </c>
      <c r="B16" s="48" t="s">
        <v>6</v>
      </c>
      <c r="C16" s="6" t="s">
        <v>8</v>
      </c>
      <c r="D16" s="80" t="s">
        <v>89</v>
      </c>
      <c r="E16" s="50"/>
      <c r="F16" s="61">
        <f>SUBTOTAL(9,F17:F18)</f>
        <v>6060</v>
      </c>
      <c r="G16" s="59"/>
      <c r="H16" s="61">
        <f>SUBTOTAL(9,H17:H18)</f>
        <v>6095</v>
      </c>
      <c r="I16" s="59"/>
    </row>
    <row r="17" spans="1:9" s="5" customFormat="1" ht="56.25">
      <c r="A17" s="45" t="s">
        <v>65</v>
      </c>
      <c r="B17" s="48" t="s">
        <v>6</v>
      </c>
      <c r="C17" s="6" t="s">
        <v>8</v>
      </c>
      <c r="D17" s="80" t="s">
        <v>89</v>
      </c>
      <c r="E17" s="50" t="s">
        <v>62</v>
      </c>
      <c r="F17" s="62">
        <v>5259</v>
      </c>
      <c r="G17" s="62"/>
      <c r="H17" s="62">
        <v>5261</v>
      </c>
      <c r="I17" s="62"/>
    </row>
    <row r="18" spans="1:9" s="5" customFormat="1" ht="56.25">
      <c r="A18" s="45" t="s">
        <v>66</v>
      </c>
      <c r="B18" s="48" t="s">
        <v>6</v>
      </c>
      <c r="C18" s="6" t="s">
        <v>8</v>
      </c>
      <c r="D18" s="80" t="s">
        <v>89</v>
      </c>
      <c r="E18" s="50" t="s">
        <v>63</v>
      </c>
      <c r="F18" s="62">
        <v>801</v>
      </c>
      <c r="G18" s="62"/>
      <c r="H18" s="62">
        <v>834</v>
      </c>
      <c r="I18" s="62"/>
    </row>
    <row r="19" spans="1:9" s="5" customFormat="1" ht="112.5">
      <c r="A19" s="45" t="s">
        <v>40</v>
      </c>
      <c r="B19" s="48" t="s">
        <v>6</v>
      </c>
      <c r="C19" s="6" t="s">
        <v>11</v>
      </c>
      <c r="D19" s="6"/>
      <c r="E19" s="50"/>
      <c r="F19" s="61">
        <f>SUBTOTAL(9,F20:F24)</f>
        <v>46309</v>
      </c>
      <c r="G19" s="61">
        <f>SUBTOTAL(9,G20:G24)</f>
        <v>2504</v>
      </c>
      <c r="H19" s="61">
        <f>SUBTOTAL(9,H20:H24)</f>
        <v>46395</v>
      </c>
      <c r="I19" s="61">
        <f>SUBTOTAL(9,I20:I24)</f>
        <v>2504</v>
      </c>
    </row>
    <row r="20" spans="1:9" s="5" customFormat="1" ht="75">
      <c r="A20" s="119" t="s">
        <v>122</v>
      </c>
      <c r="B20" s="48" t="s">
        <v>6</v>
      </c>
      <c r="C20" s="6" t="s">
        <v>11</v>
      </c>
      <c r="D20" s="80" t="s">
        <v>121</v>
      </c>
      <c r="E20" s="82"/>
      <c r="F20" s="61">
        <f>SUBTOTAL(9,F21:F21)</f>
        <v>340</v>
      </c>
      <c r="G20" s="61"/>
      <c r="H20" s="61">
        <f>SUBTOTAL(9,H21:H21)</f>
        <v>360</v>
      </c>
      <c r="I20" s="61"/>
    </row>
    <row r="21" spans="1:9" s="5" customFormat="1" ht="56.25">
      <c r="A21" s="85" t="s">
        <v>66</v>
      </c>
      <c r="B21" s="48" t="s">
        <v>6</v>
      </c>
      <c r="C21" s="6" t="s">
        <v>11</v>
      </c>
      <c r="D21" s="80" t="s">
        <v>121</v>
      </c>
      <c r="E21" s="50" t="s">
        <v>63</v>
      </c>
      <c r="F21" s="62">
        <v>340</v>
      </c>
      <c r="G21" s="46"/>
      <c r="H21" s="62">
        <v>360</v>
      </c>
      <c r="I21" s="46"/>
    </row>
    <row r="22" spans="1:9" s="5" customFormat="1" ht="37.5">
      <c r="A22" s="45" t="s">
        <v>87</v>
      </c>
      <c r="B22" s="48" t="s">
        <v>6</v>
      </c>
      <c r="C22" s="6" t="s">
        <v>11</v>
      </c>
      <c r="D22" s="80" t="s">
        <v>89</v>
      </c>
      <c r="E22" s="50"/>
      <c r="F22" s="61">
        <f>SUBTOTAL(9,F23:F24)</f>
        <v>45969</v>
      </c>
      <c r="G22" s="61">
        <f>SUBTOTAL(9,G23:G24)</f>
        <v>2504</v>
      </c>
      <c r="H22" s="61">
        <f>SUBTOTAL(9,H23:H24)</f>
        <v>46035</v>
      </c>
      <c r="I22" s="61">
        <f>SUBTOTAL(9,I23:I24)</f>
        <v>2504</v>
      </c>
    </row>
    <row r="23" spans="1:9" s="5" customFormat="1" ht="56.25">
      <c r="A23" s="45" t="s">
        <v>65</v>
      </c>
      <c r="B23" s="48" t="s">
        <v>6</v>
      </c>
      <c r="C23" s="6" t="s">
        <v>11</v>
      </c>
      <c r="D23" s="80" t="s">
        <v>89</v>
      </c>
      <c r="E23" s="50" t="s">
        <v>62</v>
      </c>
      <c r="F23" s="62">
        <f>44220+117</f>
        <v>44337</v>
      </c>
      <c r="G23" s="62">
        <f>2220+117</f>
        <v>2337</v>
      </c>
      <c r="H23" s="62">
        <f>44220+117</f>
        <v>44337</v>
      </c>
      <c r="I23" s="62">
        <f>2220+117</f>
        <v>2337</v>
      </c>
    </row>
    <row r="24" spans="1:9" s="5" customFormat="1" ht="56.25">
      <c r="A24" s="45" t="s">
        <v>66</v>
      </c>
      <c r="B24" s="48" t="s">
        <v>6</v>
      </c>
      <c r="C24" s="6" t="s">
        <v>11</v>
      </c>
      <c r="D24" s="80" t="s">
        <v>89</v>
      </c>
      <c r="E24" s="50" t="s">
        <v>63</v>
      </c>
      <c r="F24" s="62">
        <v>1632</v>
      </c>
      <c r="G24" s="62">
        <v>167</v>
      </c>
      <c r="H24" s="62">
        <v>1698</v>
      </c>
      <c r="I24" s="62">
        <v>167</v>
      </c>
    </row>
    <row r="25" spans="1:9" s="5" customFormat="1" ht="75">
      <c r="A25" s="45" t="s">
        <v>42</v>
      </c>
      <c r="B25" s="48" t="s">
        <v>6</v>
      </c>
      <c r="C25" s="6" t="s">
        <v>28</v>
      </c>
      <c r="D25" s="6"/>
      <c r="E25" s="50"/>
      <c r="F25" s="61">
        <f>SUBTOTAL(9,F26:F30)</f>
        <v>12061</v>
      </c>
      <c r="G25" s="59"/>
      <c r="H25" s="61">
        <f>SUBTOTAL(9,H26:H30)</f>
        <v>12097</v>
      </c>
      <c r="I25" s="59"/>
    </row>
    <row r="26" spans="1:9" s="5" customFormat="1" ht="75">
      <c r="A26" s="119" t="s">
        <v>122</v>
      </c>
      <c r="B26" s="48" t="s">
        <v>6</v>
      </c>
      <c r="C26" s="6" t="s">
        <v>28</v>
      </c>
      <c r="D26" s="80" t="s">
        <v>121</v>
      </c>
      <c r="E26" s="82"/>
      <c r="F26" s="61">
        <f>SUBTOTAL(9,F27:F27)</f>
        <v>65</v>
      </c>
      <c r="G26" s="61"/>
      <c r="H26" s="61">
        <f>SUBTOTAL(9,H27:H27)</f>
        <v>75</v>
      </c>
      <c r="I26" s="61"/>
    </row>
    <row r="27" spans="1:9" s="5" customFormat="1" ht="56.25">
      <c r="A27" s="85" t="s">
        <v>66</v>
      </c>
      <c r="B27" s="51" t="s">
        <v>58</v>
      </c>
      <c r="C27" s="37" t="s">
        <v>59</v>
      </c>
      <c r="D27" s="80" t="s">
        <v>121</v>
      </c>
      <c r="E27" s="50" t="s">
        <v>63</v>
      </c>
      <c r="F27" s="62">
        <v>65</v>
      </c>
      <c r="G27" s="46"/>
      <c r="H27" s="62">
        <v>75</v>
      </c>
      <c r="I27" s="46"/>
    </row>
    <row r="28" spans="1:9" s="5" customFormat="1" ht="37.5">
      <c r="A28" s="45" t="s">
        <v>87</v>
      </c>
      <c r="B28" s="48" t="s">
        <v>6</v>
      </c>
      <c r="C28" s="6" t="s">
        <v>28</v>
      </c>
      <c r="D28" s="80" t="s">
        <v>89</v>
      </c>
      <c r="E28" s="50"/>
      <c r="F28" s="61">
        <f>SUBTOTAL(9,F29:F30)</f>
        <v>11996</v>
      </c>
      <c r="G28" s="59"/>
      <c r="H28" s="61">
        <f>SUBTOTAL(9,H29:H30)</f>
        <v>12022</v>
      </c>
      <c r="I28" s="59"/>
    </row>
    <row r="29" spans="1:9" s="5" customFormat="1" ht="56.25">
      <c r="A29" s="45" t="s">
        <v>65</v>
      </c>
      <c r="B29" s="51" t="s">
        <v>58</v>
      </c>
      <c r="C29" s="37" t="s">
        <v>59</v>
      </c>
      <c r="D29" s="80" t="s">
        <v>89</v>
      </c>
      <c r="E29" s="52" t="s">
        <v>62</v>
      </c>
      <c r="F29" s="62">
        <v>10977</v>
      </c>
      <c r="G29" s="46"/>
      <c r="H29" s="62">
        <v>10977</v>
      </c>
      <c r="I29" s="46"/>
    </row>
    <row r="30" spans="1:9" s="5" customFormat="1" ht="56.25">
      <c r="A30" s="45" t="s">
        <v>66</v>
      </c>
      <c r="B30" s="51" t="s">
        <v>58</v>
      </c>
      <c r="C30" s="37" t="s">
        <v>59</v>
      </c>
      <c r="D30" s="80" t="s">
        <v>89</v>
      </c>
      <c r="E30" s="52" t="s">
        <v>63</v>
      </c>
      <c r="F30" s="62">
        <v>1019</v>
      </c>
      <c r="G30" s="62"/>
      <c r="H30" s="62">
        <v>1045</v>
      </c>
      <c r="I30" s="62"/>
    </row>
    <row r="31" spans="1:9" s="5" customFormat="1">
      <c r="A31" s="49" t="s">
        <v>37</v>
      </c>
      <c r="B31" s="48" t="s">
        <v>6</v>
      </c>
      <c r="C31" s="6" t="s">
        <v>17</v>
      </c>
      <c r="D31" s="6"/>
      <c r="E31" s="50"/>
      <c r="F31" s="61">
        <f>SUBTOTAL(9,F32:F33)</f>
        <v>3000</v>
      </c>
      <c r="G31" s="59"/>
      <c r="H31" s="61">
        <f>SUBTOTAL(9,H32:H33)</f>
        <v>3000</v>
      </c>
      <c r="I31" s="59"/>
    </row>
    <row r="32" spans="1:9" s="5" customFormat="1" ht="37.5">
      <c r="A32" s="45" t="s">
        <v>87</v>
      </c>
      <c r="B32" s="48" t="s">
        <v>6</v>
      </c>
      <c r="C32" s="6" t="s">
        <v>17</v>
      </c>
      <c r="D32" s="80" t="s">
        <v>89</v>
      </c>
      <c r="E32" s="50"/>
      <c r="F32" s="61">
        <f>SUBTOTAL(9,F33)</f>
        <v>3000</v>
      </c>
      <c r="G32" s="59"/>
      <c r="H32" s="61">
        <f>SUBTOTAL(9,H33)</f>
        <v>3000</v>
      </c>
      <c r="I32" s="59"/>
    </row>
    <row r="33" spans="1:9" s="5" customFormat="1">
      <c r="A33" s="45" t="s">
        <v>60</v>
      </c>
      <c r="B33" s="51" t="s">
        <v>6</v>
      </c>
      <c r="C33" s="37" t="s">
        <v>17</v>
      </c>
      <c r="D33" s="80" t="s">
        <v>89</v>
      </c>
      <c r="E33" s="52" t="s">
        <v>61</v>
      </c>
      <c r="F33" s="62">
        <v>3000</v>
      </c>
      <c r="G33" s="46"/>
      <c r="H33" s="62">
        <v>3000</v>
      </c>
      <c r="I33" s="46"/>
    </row>
    <row r="34" spans="1:9" s="7" customFormat="1">
      <c r="A34" s="45" t="s">
        <v>10</v>
      </c>
      <c r="B34" s="48" t="s">
        <v>6</v>
      </c>
      <c r="C34" s="6" t="s">
        <v>52</v>
      </c>
      <c r="D34" s="6"/>
      <c r="E34" s="50"/>
      <c r="F34" s="61">
        <f>SUBTOTAL(9,F35:F44)</f>
        <v>81464</v>
      </c>
      <c r="G34" s="61"/>
      <c r="H34" s="61">
        <f>SUBTOTAL(9,H35:H44)</f>
        <v>82886</v>
      </c>
      <c r="I34" s="59"/>
    </row>
    <row r="35" spans="1:9" s="7" customFormat="1" ht="75">
      <c r="A35" s="119" t="s">
        <v>122</v>
      </c>
      <c r="B35" s="48" t="s">
        <v>6</v>
      </c>
      <c r="C35" s="6" t="s">
        <v>52</v>
      </c>
      <c r="D35" s="80" t="s">
        <v>121</v>
      </c>
      <c r="E35" s="82"/>
      <c r="F35" s="61">
        <f>SUBTOTAL(9,F36:F36)</f>
        <v>125</v>
      </c>
      <c r="G35" s="61"/>
      <c r="H35" s="61">
        <f>SUBTOTAL(9,H36:H36)</f>
        <v>110</v>
      </c>
      <c r="I35" s="61"/>
    </row>
    <row r="36" spans="1:9" s="7" customFormat="1" ht="56.25">
      <c r="A36" s="45" t="s">
        <v>66</v>
      </c>
      <c r="B36" s="48" t="s">
        <v>6</v>
      </c>
      <c r="C36" s="6" t="s">
        <v>52</v>
      </c>
      <c r="D36" s="80" t="s">
        <v>121</v>
      </c>
      <c r="E36" s="82" t="s">
        <v>63</v>
      </c>
      <c r="F36" s="62">
        <v>125</v>
      </c>
      <c r="G36" s="62"/>
      <c r="H36" s="62">
        <v>110</v>
      </c>
      <c r="I36" s="62"/>
    </row>
    <row r="37" spans="1:9" s="7" customFormat="1" ht="75">
      <c r="A37" s="123" t="s">
        <v>150</v>
      </c>
      <c r="B37" s="6" t="s">
        <v>6</v>
      </c>
      <c r="C37" s="81" t="s">
        <v>52</v>
      </c>
      <c r="D37" s="80" t="s">
        <v>142</v>
      </c>
      <c r="E37" s="82"/>
      <c r="F37" s="61"/>
      <c r="G37" s="61"/>
      <c r="H37" s="61">
        <f>SUBTOTAL(9,H38)</f>
        <v>62</v>
      </c>
      <c r="I37" s="61"/>
    </row>
    <row r="38" spans="1:9" s="7" customFormat="1" ht="56.25">
      <c r="A38" s="97" t="s">
        <v>66</v>
      </c>
      <c r="B38" s="6" t="s">
        <v>6</v>
      </c>
      <c r="C38" s="81" t="s">
        <v>52</v>
      </c>
      <c r="D38" s="80" t="s">
        <v>142</v>
      </c>
      <c r="E38" s="82" t="s">
        <v>63</v>
      </c>
      <c r="F38" s="62"/>
      <c r="G38" s="62"/>
      <c r="H38" s="62">
        <v>62</v>
      </c>
      <c r="I38" s="62"/>
    </row>
    <row r="39" spans="1:9" s="7" customFormat="1" ht="37.5">
      <c r="A39" s="45" t="s">
        <v>87</v>
      </c>
      <c r="B39" s="48" t="s">
        <v>6</v>
      </c>
      <c r="C39" s="6" t="s">
        <v>52</v>
      </c>
      <c r="D39" s="80" t="s">
        <v>89</v>
      </c>
      <c r="E39" s="50"/>
      <c r="F39" s="61">
        <f>SUBTOTAL(9,F40:F44)</f>
        <v>81339</v>
      </c>
      <c r="G39" s="61"/>
      <c r="H39" s="61">
        <f>SUBTOTAL(9,H40:H44)</f>
        <v>82714</v>
      </c>
      <c r="I39" s="61"/>
    </row>
    <row r="40" spans="1:9" s="7" customFormat="1" ht="37.5">
      <c r="A40" s="97" t="s">
        <v>70</v>
      </c>
      <c r="B40" s="48" t="s">
        <v>6</v>
      </c>
      <c r="C40" s="6" t="s">
        <v>52</v>
      </c>
      <c r="D40" s="80" t="s">
        <v>89</v>
      </c>
      <c r="E40" s="50" t="s">
        <v>69</v>
      </c>
      <c r="F40" s="62">
        <v>28141</v>
      </c>
      <c r="G40" s="62"/>
      <c r="H40" s="62">
        <v>28141</v>
      </c>
      <c r="I40" s="62"/>
    </row>
    <row r="41" spans="1:9" s="7" customFormat="1" ht="56.25">
      <c r="A41" s="45" t="s">
        <v>78</v>
      </c>
      <c r="B41" s="48" t="s">
        <v>6</v>
      </c>
      <c r="C41" s="6" t="s">
        <v>52</v>
      </c>
      <c r="D41" s="80" t="s">
        <v>89</v>
      </c>
      <c r="E41" s="50" t="s">
        <v>62</v>
      </c>
      <c r="F41" s="62">
        <v>17020</v>
      </c>
      <c r="G41" s="46"/>
      <c r="H41" s="62">
        <v>17020</v>
      </c>
      <c r="I41" s="46"/>
    </row>
    <row r="42" spans="1:9" s="7" customFormat="1" ht="56.25">
      <c r="A42" s="45" t="s">
        <v>66</v>
      </c>
      <c r="B42" s="48" t="s">
        <v>6</v>
      </c>
      <c r="C42" s="6" t="s">
        <v>52</v>
      </c>
      <c r="D42" s="80" t="s">
        <v>89</v>
      </c>
      <c r="E42" s="50" t="s">
        <v>63</v>
      </c>
      <c r="F42" s="62">
        <v>20551</v>
      </c>
      <c r="G42" s="46"/>
      <c r="H42" s="62">
        <v>21171</v>
      </c>
      <c r="I42" s="46"/>
    </row>
    <row r="43" spans="1:9" s="7" customFormat="1">
      <c r="A43" s="53" t="s">
        <v>82</v>
      </c>
      <c r="B43" s="48" t="s">
        <v>6</v>
      </c>
      <c r="C43" s="6" t="s">
        <v>52</v>
      </c>
      <c r="D43" s="80" t="s">
        <v>89</v>
      </c>
      <c r="E43" s="56" t="s">
        <v>15</v>
      </c>
      <c r="F43" s="63">
        <v>14500</v>
      </c>
      <c r="G43" s="60"/>
      <c r="H43" s="63">
        <v>15255</v>
      </c>
      <c r="I43" s="60"/>
    </row>
    <row r="44" spans="1:9" s="7" customFormat="1" ht="37.5">
      <c r="A44" s="53" t="s">
        <v>67</v>
      </c>
      <c r="B44" s="54" t="s">
        <v>6</v>
      </c>
      <c r="C44" s="55" t="s">
        <v>52</v>
      </c>
      <c r="D44" s="80" t="s">
        <v>89</v>
      </c>
      <c r="E44" s="56" t="s">
        <v>64</v>
      </c>
      <c r="F44" s="87">
        <v>1127</v>
      </c>
      <c r="G44" s="60"/>
      <c r="H44" s="87">
        <v>1127</v>
      </c>
      <c r="I44" s="60"/>
    </row>
    <row r="45" spans="1:9" s="7" customFormat="1">
      <c r="A45" s="74" t="s">
        <v>19</v>
      </c>
      <c r="B45" s="75" t="s">
        <v>7</v>
      </c>
      <c r="C45" s="76"/>
      <c r="D45" s="76"/>
      <c r="E45" s="77"/>
      <c r="F45" s="78">
        <f>SUBTOTAL(9,F46:F48)</f>
        <v>60</v>
      </c>
      <c r="G45" s="79"/>
      <c r="H45" s="78">
        <f>SUBTOTAL(9,H46:H48)</f>
        <v>60</v>
      </c>
      <c r="I45" s="79"/>
    </row>
    <row r="46" spans="1:9" s="7" customFormat="1" ht="37.5">
      <c r="A46" s="65" t="s">
        <v>20</v>
      </c>
      <c r="B46" s="66" t="s">
        <v>7</v>
      </c>
      <c r="C46" s="47" t="s">
        <v>11</v>
      </c>
      <c r="D46" s="47"/>
      <c r="E46" s="71"/>
      <c r="F46" s="69">
        <f>SUBTOTAL(9,F47:F48)</f>
        <v>60</v>
      </c>
      <c r="G46" s="70"/>
      <c r="H46" s="69">
        <f>SUBTOTAL(9,H47:H48)</f>
        <v>60</v>
      </c>
      <c r="I46" s="70"/>
    </row>
    <row r="47" spans="1:9" s="7" customFormat="1" ht="37.5">
      <c r="A47" s="45" t="s">
        <v>87</v>
      </c>
      <c r="B47" s="48" t="s">
        <v>7</v>
      </c>
      <c r="C47" s="6" t="s">
        <v>11</v>
      </c>
      <c r="D47" s="80" t="s">
        <v>89</v>
      </c>
      <c r="E47" s="50"/>
      <c r="F47" s="61">
        <f>SUBTOTAL(9,F48)</f>
        <v>60</v>
      </c>
      <c r="G47" s="59"/>
      <c r="H47" s="61">
        <f>SUBTOTAL(9,H48)</f>
        <v>60</v>
      </c>
      <c r="I47" s="59"/>
    </row>
    <row r="48" spans="1:9" s="7" customFormat="1" ht="56.25">
      <c r="A48" s="72" t="s">
        <v>66</v>
      </c>
      <c r="B48" s="54" t="s">
        <v>7</v>
      </c>
      <c r="C48" s="55" t="s">
        <v>11</v>
      </c>
      <c r="D48" s="80" t="s">
        <v>89</v>
      </c>
      <c r="E48" s="56" t="s">
        <v>63</v>
      </c>
      <c r="F48" s="62">
        <v>60</v>
      </c>
      <c r="G48" s="62"/>
      <c r="H48" s="62">
        <v>60</v>
      </c>
      <c r="I48" s="62"/>
    </row>
    <row r="49" spans="1:9" s="11" customFormat="1" ht="37.5">
      <c r="A49" s="74" t="s">
        <v>21</v>
      </c>
      <c r="B49" s="75" t="s">
        <v>8</v>
      </c>
      <c r="C49" s="76"/>
      <c r="D49" s="76"/>
      <c r="E49" s="77"/>
      <c r="F49" s="78">
        <f>SUBTOTAL(9,F50:F55)</f>
        <v>3464</v>
      </c>
      <c r="G49" s="78">
        <f t="shared" ref="G49:I49" si="0">SUBTOTAL(9,G50:G55)</f>
        <v>164</v>
      </c>
      <c r="H49" s="78">
        <f t="shared" si="0"/>
        <v>164</v>
      </c>
      <c r="I49" s="78">
        <f t="shared" si="0"/>
        <v>164</v>
      </c>
    </row>
    <row r="50" spans="1:9" ht="56.25">
      <c r="A50" s="97" t="s">
        <v>46</v>
      </c>
      <c r="B50" s="48" t="s">
        <v>8</v>
      </c>
      <c r="C50" s="6" t="s">
        <v>9</v>
      </c>
      <c r="D50" s="6"/>
      <c r="E50" s="50"/>
      <c r="F50" s="61">
        <f>SUBTOTAL(9,F51:F55)</f>
        <v>3464</v>
      </c>
      <c r="G50" s="61">
        <f>SUBTOTAL(9,G51:G55)</f>
        <v>164</v>
      </c>
      <c r="H50" s="61">
        <f>SUBTOTAL(9,H51:H55)</f>
        <v>164</v>
      </c>
      <c r="I50" s="61">
        <f>SUBTOTAL(9,I51:I55)</f>
        <v>164</v>
      </c>
    </row>
    <row r="51" spans="1:9" ht="93.75">
      <c r="A51" s="129" t="s">
        <v>109</v>
      </c>
      <c r="B51" s="48" t="s">
        <v>8</v>
      </c>
      <c r="C51" s="6" t="s">
        <v>9</v>
      </c>
      <c r="D51" s="80" t="s">
        <v>93</v>
      </c>
      <c r="E51" s="50"/>
      <c r="F51" s="61">
        <f>SUBTOTAL(9,F52:F53)</f>
        <v>3464</v>
      </c>
      <c r="G51" s="61">
        <f t="shared" ref="G51" si="1">SUBTOTAL(9,G52:G53)</f>
        <v>164</v>
      </c>
      <c r="H51" s="61"/>
      <c r="I51" s="61"/>
    </row>
    <row r="52" spans="1:9" ht="56.25">
      <c r="A52" s="49" t="s">
        <v>66</v>
      </c>
      <c r="B52" s="48" t="s">
        <v>8</v>
      </c>
      <c r="C52" s="6" t="s">
        <v>9</v>
      </c>
      <c r="D52" s="80" t="s">
        <v>93</v>
      </c>
      <c r="E52" s="50" t="s">
        <v>63</v>
      </c>
      <c r="F52" s="62">
        <v>2400</v>
      </c>
      <c r="G52" s="62"/>
      <c r="H52" s="62"/>
      <c r="I52" s="62"/>
    </row>
    <row r="53" spans="1:9" ht="75">
      <c r="A53" s="49" t="s">
        <v>74</v>
      </c>
      <c r="B53" s="48" t="s">
        <v>8</v>
      </c>
      <c r="C53" s="6" t="s">
        <v>9</v>
      </c>
      <c r="D53" s="80" t="s">
        <v>93</v>
      </c>
      <c r="E53" s="50" t="s">
        <v>73</v>
      </c>
      <c r="F53" s="62">
        <v>1064</v>
      </c>
      <c r="G53" s="62">
        <v>164</v>
      </c>
      <c r="H53" s="62"/>
      <c r="I53" s="62"/>
    </row>
    <row r="54" spans="1:9" ht="37.5">
      <c r="A54" s="97" t="s">
        <v>87</v>
      </c>
      <c r="B54" s="48" t="s">
        <v>8</v>
      </c>
      <c r="C54" s="6" t="s">
        <v>9</v>
      </c>
      <c r="D54" s="80" t="s">
        <v>89</v>
      </c>
      <c r="E54" s="126"/>
      <c r="F54" s="61"/>
      <c r="G54" s="59"/>
      <c r="H54" s="61">
        <f>SUBTOTAL(9,H55)</f>
        <v>164</v>
      </c>
      <c r="I54" s="61">
        <f>SUBTOTAL(9,I55)</f>
        <v>164</v>
      </c>
    </row>
    <row r="55" spans="1:9" ht="75">
      <c r="A55" s="97" t="s">
        <v>74</v>
      </c>
      <c r="B55" s="48" t="s">
        <v>8</v>
      </c>
      <c r="C55" s="6" t="s">
        <v>9</v>
      </c>
      <c r="D55" s="80" t="s">
        <v>89</v>
      </c>
      <c r="E55" s="50" t="s">
        <v>73</v>
      </c>
      <c r="F55" s="62"/>
      <c r="G55" s="62"/>
      <c r="H55" s="62">
        <v>164</v>
      </c>
      <c r="I55" s="62">
        <v>164</v>
      </c>
    </row>
    <row r="56" spans="1:9" s="13" customFormat="1">
      <c r="A56" s="74" t="s">
        <v>13</v>
      </c>
      <c r="B56" s="75" t="s">
        <v>11</v>
      </c>
      <c r="C56" s="76"/>
      <c r="D56" s="76"/>
      <c r="E56" s="77"/>
      <c r="F56" s="78">
        <f>SUBTOTAL(9,F57:F75)</f>
        <v>52950</v>
      </c>
      <c r="G56" s="78">
        <f t="shared" ref="G56:I56" si="2">SUBTOTAL(9,G57:G75)</f>
        <v>5925</v>
      </c>
      <c r="H56" s="78">
        <f t="shared" si="2"/>
        <v>28061</v>
      </c>
      <c r="I56" s="78">
        <f t="shared" si="2"/>
        <v>5925</v>
      </c>
    </row>
    <row r="57" spans="1:9" s="13" customFormat="1">
      <c r="A57" s="49" t="s">
        <v>147</v>
      </c>
      <c r="B57" s="48" t="s">
        <v>11</v>
      </c>
      <c r="C57" s="6" t="s">
        <v>23</v>
      </c>
      <c r="D57" s="80"/>
      <c r="E57" s="82"/>
      <c r="F57" s="61">
        <f>SUBTOTAL(9,F58:F59)</f>
        <v>7740</v>
      </c>
      <c r="G57" s="59"/>
      <c r="H57" s="61"/>
      <c r="I57" s="59"/>
    </row>
    <row r="58" spans="1:9" s="13" customFormat="1" ht="131.25">
      <c r="A58" s="123" t="s">
        <v>111</v>
      </c>
      <c r="B58" s="48" t="s">
        <v>11</v>
      </c>
      <c r="C58" s="6" t="s">
        <v>23</v>
      </c>
      <c r="D58" s="80" t="s">
        <v>95</v>
      </c>
      <c r="E58" s="82"/>
      <c r="F58" s="61">
        <f>SUBTOTAL(9,F59:F59)</f>
        <v>7740</v>
      </c>
      <c r="G58" s="59"/>
      <c r="H58" s="61"/>
      <c r="I58" s="59"/>
    </row>
    <row r="59" spans="1:9" s="13" customFormat="1" ht="75">
      <c r="A59" s="86" t="s">
        <v>72</v>
      </c>
      <c r="B59" s="48" t="s">
        <v>11</v>
      </c>
      <c r="C59" s="6" t="s">
        <v>23</v>
      </c>
      <c r="D59" s="80" t="s">
        <v>95</v>
      </c>
      <c r="E59" s="82" t="s">
        <v>71</v>
      </c>
      <c r="F59" s="62">
        <v>7740</v>
      </c>
      <c r="G59" s="62"/>
      <c r="H59" s="62"/>
      <c r="I59" s="62"/>
    </row>
    <row r="60" spans="1:9" s="13" customFormat="1" ht="37.5">
      <c r="A60" s="97" t="s">
        <v>57</v>
      </c>
      <c r="B60" s="48" t="s">
        <v>11</v>
      </c>
      <c r="C60" s="6" t="s">
        <v>22</v>
      </c>
      <c r="D60" s="6"/>
      <c r="E60" s="50"/>
      <c r="F60" s="61">
        <f>SUBTOTAL(9,F61:F67)</f>
        <v>23454</v>
      </c>
      <c r="G60" s="61">
        <f t="shared" ref="G60:I60" si="3">SUBTOTAL(9,G61:G67)</f>
        <v>5925</v>
      </c>
      <c r="H60" s="61">
        <f t="shared" si="3"/>
        <v>21137</v>
      </c>
      <c r="I60" s="61">
        <f t="shared" si="3"/>
        <v>5925</v>
      </c>
    </row>
    <row r="61" spans="1:9" ht="131.25">
      <c r="A61" s="123" t="s">
        <v>111</v>
      </c>
      <c r="B61" s="48" t="s">
        <v>11</v>
      </c>
      <c r="C61" s="6" t="s">
        <v>22</v>
      </c>
      <c r="D61" s="80" t="s">
        <v>95</v>
      </c>
      <c r="E61" s="50"/>
      <c r="F61" s="61">
        <f>SUBTOTAL(9,F62:F63)</f>
        <v>16871</v>
      </c>
      <c r="G61" s="61"/>
      <c r="H61" s="61"/>
      <c r="I61" s="61"/>
    </row>
    <row r="62" spans="1:9" ht="56.25">
      <c r="A62" s="98" t="s">
        <v>66</v>
      </c>
      <c r="B62" s="48" t="s">
        <v>11</v>
      </c>
      <c r="C62" s="6" t="s">
        <v>22</v>
      </c>
      <c r="D62" s="80" t="s">
        <v>95</v>
      </c>
      <c r="E62" s="50" t="s">
        <v>63</v>
      </c>
      <c r="F62" s="62">
        <v>14871</v>
      </c>
      <c r="G62" s="46"/>
      <c r="H62" s="62"/>
      <c r="I62" s="46"/>
    </row>
    <row r="63" spans="1:9">
      <c r="A63" s="98" t="s">
        <v>82</v>
      </c>
      <c r="B63" s="48" t="s">
        <v>11</v>
      </c>
      <c r="C63" s="6" t="s">
        <v>22</v>
      </c>
      <c r="D63" s="80" t="s">
        <v>95</v>
      </c>
      <c r="E63" s="50" t="s">
        <v>15</v>
      </c>
      <c r="F63" s="62">
        <v>2000</v>
      </c>
      <c r="G63" s="46"/>
      <c r="H63" s="62"/>
      <c r="I63" s="46"/>
    </row>
    <row r="64" spans="1:9" ht="75">
      <c r="A64" s="120" t="s">
        <v>124</v>
      </c>
      <c r="B64" s="48" t="s">
        <v>11</v>
      </c>
      <c r="C64" s="6" t="s">
        <v>22</v>
      </c>
      <c r="D64" s="80" t="s">
        <v>123</v>
      </c>
      <c r="E64" s="50"/>
      <c r="F64" s="61">
        <f>SUBTOTAL(9,F65)</f>
        <v>6583</v>
      </c>
      <c r="G64" s="61">
        <f t="shared" ref="G64:I64" si="4">SUBTOTAL(9,G65)</f>
        <v>5925</v>
      </c>
      <c r="H64" s="61">
        <f t="shared" si="4"/>
        <v>6583</v>
      </c>
      <c r="I64" s="61">
        <f t="shared" si="4"/>
        <v>5925</v>
      </c>
    </row>
    <row r="65" spans="1:9">
      <c r="A65" s="98" t="s">
        <v>107</v>
      </c>
      <c r="B65" s="48" t="s">
        <v>11</v>
      </c>
      <c r="C65" s="6" t="s">
        <v>22</v>
      </c>
      <c r="D65" s="80" t="s">
        <v>123</v>
      </c>
      <c r="E65" s="50" t="s">
        <v>79</v>
      </c>
      <c r="F65" s="62">
        <v>6583</v>
      </c>
      <c r="G65" s="46">
        <v>5925</v>
      </c>
      <c r="H65" s="62">
        <v>6583</v>
      </c>
      <c r="I65" s="46">
        <v>5925</v>
      </c>
    </row>
    <row r="66" spans="1:9" ht="37.5">
      <c r="A66" s="98" t="s">
        <v>87</v>
      </c>
      <c r="B66" s="48" t="s">
        <v>11</v>
      </c>
      <c r="C66" s="6" t="s">
        <v>22</v>
      </c>
      <c r="D66" s="80" t="s">
        <v>89</v>
      </c>
      <c r="E66" s="50"/>
      <c r="F66" s="61"/>
      <c r="G66" s="59"/>
      <c r="H66" s="61">
        <f>SUBTOTAL(9,H67:H67)</f>
        <v>14554</v>
      </c>
      <c r="I66" s="59"/>
    </row>
    <row r="67" spans="1:9" ht="56.25">
      <c r="A67" s="98" t="s">
        <v>66</v>
      </c>
      <c r="B67" s="48" t="s">
        <v>11</v>
      </c>
      <c r="C67" s="6" t="s">
        <v>22</v>
      </c>
      <c r="D67" s="80" t="s">
        <v>89</v>
      </c>
      <c r="E67" s="50" t="s">
        <v>63</v>
      </c>
      <c r="F67" s="62"/>
      <c r="G67" s="46"/>
      <c r="H67" s="62">
        <v>14554</v>
      </c>
      <c r="I67" s="46"/>
    </row>
    <row r="68" spans="1:9" s="13" customFormat="1" ht="37.5">
      <c r="A68" s="97" t="s">
        <v>14</v>
      </c>
      <c r="B68" s="48" t="s">
        <v>11</v>
      </c>
      <c r="C68" s="6" t="s">
        <v>12</v>
      </c>
      <c r="D68" s="6"/>
      <c r="E68" s="50"/>
      <c r="F68" s="61">
        <f>SUBTOTAL(9,F69:F75)</f>
        <v>21756</v>
      </c>
      <c r="G68" s="61">
        <f>SUBTOTAL(9,G69:G75)</f>
        <v>0</v>
      </c>
      <c r="H68" s="61">
        <f>SUBTOTAL(9,H69:H75)</f>
        <v>6924</v>
      </c>
      <c r="I68" s="61">
        <f>SUBTOTAL(9,I69:I75)</f>
        <v>0</v>
      </c>
    </row>
    <row r="69" spans="1:9" s="13" customFormat="1" ht="93.75">
      <c r="A69" s="123" t="s">
        <v>149</v>
      </c>
      <c r="B69" s="6" t="s">
        <v>11</v>
      </c>
      <c r="C69" s="81" t="s">
        <v>12</v>
      </c>
      <c r="D69" s="80" t="s">
        <v>140</v>
      </c>
      <c r="E69" s="82"/>
      <c r="F69" s="61">
        <f>SUBTOTAL(9,F70)</f>
        <v>3000</v>
      </c>
      <c r="G69" s="61"/>
      <c r="H69" s="61">
        <f>SUBTOTAL(9,H70)</f>
        <v>3810</v>
      </c>
      <c r="I69" s="61"/>
    </row>
    <row r="70" spans="1:9" s="13" customFormat="1">
      <c r="A70" s="97" t="s">
        <v>84</v>
      </c>
      <c r="B70" s="6" t="s">
        <v>11</v>
      </c>
      <c r="C70" s="81" t="s">
        <v>12</v>
      </c>
      <c r="D70" s="80" t="s">
        <v>140</v>
      </c>
      <c r="E70" s="82" t="s">
        <v>83</v>
      </c>
      <c r="F70" s="62">
        <v>3000</v>
      </c>
      <c r="G70" s="62"/>
      <c r="H70" s="62">
        <v>3810</v>
      </c>
      <c r="I70" s="62"/>
    </row>
    <row r="71" spans="1:9" s="13" customFormat="1" ht="75">
      <c r="A71" s="120" t="s">
        <v>124</v>
      </c>
      <c r="B71" s="6" t="s">
        <v>11</v>
      </c>
      <c r="C71" s="81" t="s">
        <v>12</v>
      </c>
      <c r="D71" s="80" t="s">
        <v>123</v>
      </c>
      <c r="E71" s="82"/>
      <c r="F71" s="61">
        <f>SUBTOTAL(9,F72:F73)</f>
        <v>15137</v>
      </c>
      <c r="G71" s="61">
        <f>SUBTOTAL(9,G72:G73)</f>
        <v>0</v>
      </c>
      <c r="H71" s="61">
        <f t="shared" ref="H71:I71" si="5">SUBTOTAL(9,H72:H73)</f>
        <v>1000</v>
      </c>
      <c r="I71" s="61">
        <f t="shared" si="5"/>
        <v>0</v>
      </c>
    </row>
    <row r="72" spans="1:9" s="13" customFormat="1" ht="56.25">
      <c r="A72" s="97" t="s">
        <v>66</v>
      </c>
      <c r="B72" s="48" t="s">
        <v>11</v>
      </c>
      <c r="C72" s="81" t="s">
        <v>12</v>
      </c>
      <c r="D72" s="80" t="s">
        <v>123</v>
      </c>
      <c r="E72" s="82" t="s">
        <v>63</v>
      </c>
      <c r="F72" s="62">
        <f>1300+13837</f>
        <v>15137</v>
      </c>
      <c r="G72" s="62"/>
      <c r="H72" s="62">
        <v>1000</v>
      </c>
      <c r="I72" s="62"/>
    </row>
    <row r="73" spans="1:9" s="13" customFormat="1" hidden="1">
      <c r="A73" s="97" t="s">
        <v>107</v>
      </c>
      <c r="B73" s="48" t="s">
        <v>11</v>
      </c>
      <c r="C73" s="81" t="s">
        <v>12</v>
      </c>
      <c r="D73" s="80" t="s">
        <v>123</v>
      </c>
      <c r="E73" s="82" t="s">
        <v>79</v>
      </c>
      <c r="F73" s="62"/>
      <c r="G73" s="46"/>
      <c r="H73" s="62"/>
      <c r="I73" s="46"/>
    </row>
    <row r="74" spans="1:9" s="13" customFormat="1" ht="93.75">
      <c r="A74" s="107" t="s">
        <v>116</v>
      </c>
      <c r="B74" s="48" t="s">
        <v>11</v>
      </c>
      <c r="C74" s="6" t="s">
        <v>12</v>
      </c>
      <c r="D74" s="80" t="s">
        <v>94</v>
      </c>
      <c r="E74" s="50"/>
      <c r="F74" s="61">
        <f>SUBTOTAL(9,F75:F75)</f>
        <v>3619</v>
      </c>
      <c r="G74" s="59"/>
      <c r="H74" s="61">
        <f>SUBTOTAL(9,H75:H75)</f>
        <v>2114</v>
      </c>
      <c r="I74" s="59"/>
    </row>
    <row r="75" spans="1:9" s="13" customFormat="1" ht="56.25">
      <c r="A75" s="97" t="s">
        <v>66</v>
      </c>
      <c r="B75" s="48" t="s">
        <v>11</v>
      </c>
      <c r="C75" s="6" t="s">
        <v>12</v>
      </c>
      <c r="D75" s="80" t="s">
        <v>94</v>
      </c>
      <c r="E75" s="50" t="s">
        <v>63</v>
      </c>
      <c r="F75" s="62">
        <v>3619</v>
      </c>
      <c r="G75" s="46"/>
      <c r="H75" s="62">
        <v>2114</v>
      </c>
      <c r="I75" s="46"/>
    </row>
    <row r="76" spans="1:9" s="13" customFormat="1">
      <c r="A76" s="74" t="s">
        <v>24</v>
      </c>
      <c r="B76" s="75" t="s">
        <v>25</v>
      </c>
      <c r="C76" s="76"/>
      <c r="D76" s="76"/>
      <c r="E76" s="77"/>
      <c r="F76" s="78">
        <f>SUBTOTAL(9,F77:F97)</f>
        <v>1057653</v>
      </c>
      <c r="G76" s="78">
        <f>SUBTOTAL(9,G77:G97)</f>
        <v>852409</v>
      </c>
      <c r="H76" s="78">
        <f>SUBTOTAL(9,H77:H97)</f>
        <v>208016</v>
      </c>
      <c r="I76" s="78">
        <f>SUBTOTAL(9,I77:I97)</f>
        <v>4158</v>
      </c>
    </row>
    <row r="77" spans="1:9" s="13" customFormat="1">
      <c r="A77" s="65" t="s">
        <v>51</v>
      </c>
      <c r="B77" s="66" t="s">
        <v>25</v>
      </c>
      <c r="C77" s="47" t="s">
        <v>6</v>
      </c>
      <c r="D77" s="47"/>
      <c r="E77" s="71"/>
      <c r="F77" s="69">
        <f>SUBTOTAL(9,F78:F81)</f>
        <v>873474</v>
      </c>
      <c r="G77" s="69">
        <f>SUBTOTAL(9,G78:G81)</f>
        <v>827253</v>
      </c>
      <c r="H77" s="69">
        <f>SUBTOTAL(9,H78:H81)</f>
        <v>23126</v>
      </c>
      <c r="I77" s="69"/>
    </row>
    <row r="78" spans="1:9" s="11" customFormat="1" ht="93.75">
      <c r="A78" s="107" t="s">
        <v>116</v>
      </c>
      <c r="B78" s="48" t="s">
        <v>25</v>
      </c>
      <c r="C78" s="6" t="s">
        <v>6</v>
      </c>
      <c r="D78" s="80" t="s">
        <v>94</v>
      </c>
      <c r="E78" s="50"/>
      <c r="F78" s="61">
        <f>SUBTOTAL(9,F79:F79)</f>
        <v>1661</v>
      </c>
      <c r="G78" s="59"/>
      <c r="H78" s="61">
        <f>SUBTOTAL(9,H79:H79)</f>
        <v>3796</v>
      </c>
      <c r="I78" s="59"/>
    </row>
    <row r="79" spans="1:9" ht="75">
      <c r="A79" s="97" t="s">
        <v>72</v>
      </c>
      <c r="B79" s="48" t="s">
        <v>25</v>
      </c>
      <c r="C79" s="6" t="s">
        <v>6</v>
      </c>
      <c r="D79" s="80" t="s">
        <v>94</v>
      </c>
      <c r="E79" s="50" t="s">
        <v>71</v>
      </c>
      <c r="F79" s="62">
        <v>1661</v>
      </c>
      <c r="G79" s="62"/>
      <c r="H79" s="62">
        <v>3796</v>
      </c>
      <c r="I79" s="62"/>
    </row>
    <row r="80" spans="1:9" ht="112.5">
      <c r="A80" s="124" t="s">
        <v>114</v>
      </c>
      <c r="B80" s="48" t="s">
        <v>25</v>
      </c>
      <c r="C80" s="6" t="s">
        <v>6</v>
      </c>
      <c r="D80" s="80" t="s">
        <v>113</v>
      </c>
      <c r="E80" s="71"/>
      <c r="F80" s="61">
        <f>SUBTOTAL(9,F81:F81)</f>
        <v>871813</v>
      </c>
      <c r="G80" s="61">
        <f>SUBTOTAL(9,G81:G81)</f>
        <v>827253</v>
      </c>
      <c r="H80" s="61">
        <f>SUBTOTAL(9,H81:H81)</f>
        <v>19330</v>
      </c>
      <c r="I80" s="61"/>
    </row>
    <row r="81" spans="1:9">
      <c r="A81" s="85" t="s">
        <v>107</v>
      </c>
      <c r="B81" s="48" t="s">
        <v>25</v>
      </c>
      <c r="C81" s="6" t="s">
        <v>6</v>
      </c>
      <c r="D81" s="80" t="s">
        <v>113</v>
      </c>
      <c r="E81" s="50" t="s">
        <v>79</v>
      </c>
      <c r="F81" s="62">
        <f>21557+80208+23003+619857+127188</f>
        <v>871813</v>
      </c>
      <c r="G81" s="62">
        <f>80208+619857+127188</f>
        <v>827253</v>
      </c>
      <c r="H81" s="62">
        <f>19330</f>
        <v>19330</v>
      </c>
      <c r="I81" s="62"/>
    </row>
    <row r="82" spans="1:9">
      <c r="A82" s="49" t="s">
        <v>126</v>
      </c>
      <c r="B82" s="48" t="s">
        <v>25</v>
      </c>
      <c r="C82" s="81" t="s">
        <v>7</v>
      </c>
      <c r="D82" s="8"/>
      <c r="E82" s="101"/>
      <c r="F82" s="61">
        <f>SUBTOTAL(9,F83:F86)</f>
        <v>29242</v>
      </c>
      <c r="G82" s="61">
        <f t="shared" ref="G82:I82" si="6">SUBTOTAL(9,G83:G86)</f>
        <v>25156</v>
      </c>
      <c r="H82" s="61">
        <f t="shared" si="6"/>
        <v>5911</v>
      </c>
      <c r="I82" s="61">
        <f t="shared" si="6"/>
        <v>4158</v>
      </c>
    </row>
    <row r="83" spans="1:9" ht="75">
      <c r="A83" s="107" t="s">
        <v>119</v>
      </c>
      <c r="B83" s="6" t="s">
        <v>25</v>
      </c>
      <c r="C83" s="81" t="s">
        <v>7</v>
      </c>
      <c r="D83" s="80" t="s">
        <v>115</v>
      </c>
      <c r="E83" s="82"/>
      <c r="F83" s="61">
        <f>SUBTOTAL(9,F84:F84)</f>
        <v>1291</v>
      </c>
      <c r="G83" s="61"/>
      <c r="H83" s="61">
        <f>SUBTOTAL(9,H84:H84)</f>
        <v>1291</v>
      </c>
      <c r="I83" s="61"/>
    </row>
    <row r="84" spans="1:9" ht="56.25">
      <c r="A84" s="45" t="s">
        <v>66</v>
      </c>
      <c r="B84" s="48" t="s">
        <v>25</v>
      </c>
      <c r="C84" s="81" t="s">
        <v>7</v>
      </c>
      <c r="D84" s="80" t="s">
        <v>115</v>
      </c>
      <c r="E84" s="82" t="s">
        <v>63</v>
      </c>
      <c r="F84" s="62">
        <v>1291</v>
      </c>
      <c r="G84" s="62"/>
      <c r="H84" s="62">
        <v>1291</v>
      </c>
      <c r="I84" s="62"/>
    </row>
    <row r="85" spans="1:9" ht="75">
      <c r="A85" s="120" t="s">
        <v>124</v>
      </c>
      <c r="B85" s="6" t="s">
        <v>25</v>
      </c>
      <c r="C85" s="81" t="s">
        <v>7</v>
      </c>
      <c r="D85" s="80" t="s">
        <v>123</v>
      </c>
      <c r="E85" s="82"/>
      <c r="F85" s="61">
        <f>SUBTOTAL(9,F86:F86)</f>
        <v>27951</v>
      </c>
      <c r="G85" s="61">
        <f t="shared" ref="G85:I85" si="7">SUBTOTAL(9,G86:G86)</f>
        <v>25156</v>
      </c>
      <c r="H85" s="61">
        <f t="shared" si="7"/>
        <v>4620</v>
      </c>
      <c r="I85" s="61">
        <f t="shared" si="7"/>
        <v>4158</v>
      </c>
    </row>
    <row r="86" spans="1:9">
      <c r="A86" s="85" t="s">
        <v>107</v>
      </c>
      <c r="B86" s="48" t="s">
        <v>25</v>
      </c>
      <c r="C86" s="81" t="s">
        <v>7</v>
      </c>
      <c r="D86" s="80" t="s">
        <v>123</v>
      </c>
      <c r="E86" s="50" t="s">
        <v>79</v>
      </c>
      <c r="F86" s="62">
        <v>27951</v>
      </c>
      <c r="G86" s="62">
        <v>25156</v>
      </c>
      <c r="H86" s="62">
        <v>4620</v>
      </c>
      <c r="I86" s="62">
        <v>4158</v>
      </c>
    </row>
    <row r="87" spans="1:9">
      <c r="A87" s="97" t="s">
        <v>26</v>
      </c>
      <c r="B87" s="48" t="s">
        <v>25</v>
      </c>
      <c r="C87" s="6" t="s">
        <v>8</v>
      </c>
      <c r="D87" s="6"/>
      <c r="E87" s="50"/>
      <c r="F87" s="61">
        <f>SUBTOTAL(9,F88:F92)</f>
        <v>140212</v>
      </c>
      <c r="G87" s="61"/>
      <c r="H87" s="61">
        <f>SUBTOTAL(9,H88:H92)</f>
        <v>163709</v>
      </c>
      <c r="I87" s="61"/>
    </row>
    <row r="88" spans="1:9" ht="93.75">
      <c r="A88" s="107" t="s">
        <v>116</v>
      </c>
      <c r="B88" s="48" t="s">
        <v>25</v>
      </c>
      <c r="C88" s="6" t="s">
        <v>8</v>
      </c>
      <c r="D88" s="80" t="s">
        <v>94</v>
      </c>
      <c r="E88" s="96"/>
      <c r="F88" s="61">
        <f>SUBTOTAL(9,F89:F90)</f>
        <v>137377</v>
      </c>
      <c r="G88" s="59"/>
      <c r="H88" s="108">
        <f>SUBTOTAL(9,H89:H90)</f>
        <v>160874</v>
      </c>
      <c r="I88" s="61"/>
    </row>
    <row r="89" spans="1:9" ht="56.25">
      <c r="A89" s="45" t="s">
        <v>66</v>
      </c>
      <c r="B89" s="48" t="s">
        <v>25</v>
      </c>
      <c r="C89" s="6" t="s">
        <v>8</v>
      </c>
      <c r="D89" s="80" t="s">
        <v>94</v>
      </c>
      <c r="E89" s="50" t="s">
        <v>63</v>
      </c>
      <c r="F89" s="62">
        <v>9677</v>
      </c>
      <c r="G89" s="46"/>
      <c r="H89" s="62">
        <v>12394</v>
      </c>
      <c r="I89" s="46"/>
    </row>
    <row r="90" spans="1:9">
      <c r="A90" s="49" t="s">
        <v>82</v>
      </c>
      <c r="B90" s="48" t="s">
        <v>25</v>
      </c>
      <c r="C90" s="6" t="s">
        <v>8</v>
      </c>
      <c r="D90" s="80" t="s">
        <v>94</v>
      </c>
      <c r="E90" s="50" t="s">
        <v>15</v>
      </c>
      <c r="F90" s="62">
        <v>127700</v>
      </c>
      <c r="G90" s="62"/>
      <c r="H90" s="62">
        <v>148480</v>
      </c>
      <c r="I90" s="62"/>
    </row>
    <row r="91" spans="1:9" ht="93.75">
      <c r="A91" s="119" t="s">
        <v>148</v>
      </c>
      <c r="B91" s="48" t="s">
        <v>25</v>
      </c>
      <c r="C91" s="6" t="s">
        <v>8</v>
      </c>
      <c r="D91" s="80" t="s">
        <v>144</v>
      </c>
      <c r="E91" s="50"/>
      <c r="F91" s="61">
        <f>SUBTOTAL(9,F92:F92)</f>
        <v>2835</v>
      </c>
      <c r="G91" s="61"/>
      <c r="H91" s="61">
        <f>SUBTOTAL(9,H92:H92)</f>
        <v>2835</v>
      </c>
      <c r="I91" s="61"/>
    </row>
    <row r="92" spans="1:9" ht="56.25">
      <c r="A92" s="99" t="s">
        <v>66</v>
      </c>
      <c r="B92" s="48" t="s">
        <v>25</v>
      </c>
      <c r="C92" s="6" t="s">
        <v>8</v>
      </c>
      <c r="D92" s="80" t="s">
        <v>144</v>
      </c>
      <c r="E92" s="50" t="s">
        <v>63</v>
      </c>
      <c r="F92" s="62">
        <v>2835</v>
      </c>
      <c r="G92" s="62"/>
      <c r="H92" s="62">
        <v>2835</v>
      </c>
      <c r="I92" s="62"/>
    </row>
    <row r="93" spans="1:9" ht="37.5">
      <c r="A93" s="99" t="s">
        <v>27</v>
      </c>
      <c r="B93" s="83" t="s">
        <v>25</v>
      </c>
      <c r="C93" s="6" t="s">
        <v>25</v>
      </c>
      <c r="D93" s="6"/>
      <c r="E93" s="50"/>
      <c r="F93" s="61">
        <f>SUBTOTAL(9,F94:F97)</f>
        <v>14725</v>
      </c>
      <c r="G93" s="61"/>
      <c r="H93" s="61">
        <f>SUBTOTAL(9,H94:H97)</f>
        <v>15270</v>
      </c>
      <c r="I93" s="61"/>
    </row>
    <row r="94" spans="1:9" ht="93.75">
      <c r="A94" s="107" t="s">
        <v>116</v>
      </c>
      <c r="B94" s="83" t="s">
        <v>25</v>
      </c>
      <c r="C94" s="81" t="s">
        <v>25</v>
      </c>
      <c r="D94" s="80" t="s">
        <v>94</v>
      </c>
      <c r="E94" s="82"/>
      <c r="F94" s="61">
        <f>SUBTOTAL(9,F95:F97)</f>
        <v>14725</v>
      </c>
      <c r="G94" s="61"/>
      <c r="H94" s="61">
        <f>SUBTOTAL(9,H95:H97)</f>
        <v>15270</v>
      </c>
      <c r="I94" s="61"/>
    </row>
    <row r="95" spans="1:9" ht="37.5">
      <c r="A95" s="99" t="s">
        <v>70</v>
      </c>
      <c r="B95" s="83" t="s">
        <v>25</v>
      </c>
      <c r="C95" s="81" t="s">
        <v>25</v>
      </c>
      <c r="D95" s="80" t="s">
        <v>94</v>
      </c>
      <c r="E95" s="82" t="s">
        <v>69</v>
      </c>
      <c r="F95" s="62">
        <v>12464</v>
      </c>
      <c r="G95" s="62"/>
      <c r="H95" s="62">
        <v>12464</v>
      </c>
      <c r="I95" s="62"/>
    </row>
    <row r="96" spans="1:9" ht="56.25">
      <c r="A96" s="86" t="s">
        <v>66</v>
      </c>
      <c r="B96" s="83" t="s">
        <v>25</v>
      </c>
      <c r="C96" s="81" t="s">
        <v>25</v>
      </c>
      <c r="D96" s="80" t="s">
        <v>94</v>
      </c>
      <c r="E96" s="82" t="s">
        <v>63</v>
      </c>
      <c r="F96" s="62">
        <v>1583</v>
      </c>
      <c r="G96" s="62"/>
      <c r="H96" s="62">
        <v>2128</v>
      </c>
      <c r="I96" s="62"/>
    </row>
    <row r="97" spans="1:9" ht="37.5">
      <c r="A97" s="109" t="s">
        <v>67</v>
      </c>
      <c r="B97" s="110" t="s">
        <v>25</v>
      </c>
      <c r="C97" s="111" t="s">
        <v>25</v>
      </c>
      <c r="D97" s="112" t="s">
        <v>94</v>
      </c>
      <c r="E97" s="113" t="s">
        <v>64</v>
      </c>
      <c r="F97" s="62">
        <v>678</v>
      </c>
      <c r="G97" s="62"/>
      <c r="H97" s="62">
        <v>678</v>
      </c>
      <c r="I97" s="62"/>
    </row>
    <row r="98" spans="1:9">
      <c r="A98" s="118" t="s">
        <v>118</v>
      </c>
      <c r="B98" s="117" t="s">
        <v>28</v>
      </c>
      <c r="C98" s="114"/>
      <c r="D98" s="115"/>
      <c r="E98" s="116"/>
      <c r="F98" s="78">
        <f>SUBTOTAL(9,F99:F104)</f>
        <v>1185</v>
      </c>
      <c r="G98" s="78"/>
      <c r="H98" s="78">
        <f>SUBTOTAL(9,H99:H104)</f>
        <v>1685</v>
      </c>
      <c r="I98" s="78"/>
    </row>
    <row r="99" spans="1:9" ht="37.5">
      <c r="A99" s="99" t="s">
        <v>127</v>
      </c>
      <c r="B99" s="83" t="s">
        <v>28</v>
      </c>
      <c r="C99" s="81" t="s">
        <v>25</v>
      </c>
      <c r="D99" s="6"/>
      <c r="E99" s="82"/>
      <c r="F99" s="61">
        <f>SUBTOTAL(9,F100:F104)</f>
        <v>1185</v>
      </c>
      <c r="G99" s="61"/>
      <c r="H99" s="61">
        <f>SUBTOTAL(9,H100:H104)</f>
        <v>1685</v>
      </c>
      <c r="I99" s="61"/>
    </row>
    <row r="100" spans="1:9" ht="75">
      <c r="A100" s="107" t="s">
        <v>128</v>
      </c>
      <c r="B100" s="6" t="s">
        <v>28</v>
      </c>
      <c r="C100" s="81" t="s">
        <v>25</v>
      </c>
      <c r="D100" s="80" t="s">
        <v>129</v>
      </c>
      <c r="E100" s="82"/>
      <c r="F100" s="61">
        <f>SUBTOTAL(9,F101:F102)</f>
        <v>685</v>
      </c>
      <c r="G100" s="61"/>
      <c r="H100" s="61">
        <f>SUBTOTAL(9,H101:H102)</f>
        <v>685</v>
      </c>
      <c r="I100" s="61"/>
    </row>
    <row r="101" spans="1:9" ht="56.25">
      <c r="A101" s="99" t="s">
        <v>66</v>
      </c>
      <c r="B101" s="83" t="s">
        <v>28</v>
      </c>
      <c r="C101" s="81" t="s">
        <v>25</v>
      </c>
      <c r="D101" s="80" t="s">
        <v>129</v>
      </c>
      <c r="E101" s="82" t="s">
        <v>63</v>
      </c>
      <c r="F101" s="62">
        <v>585</v>
      </c>
      <c r="G101" s="62"/>
      <c r="H101" s="62">
        <v>585</v>
      </c>
      <c r="I101" s="62"/>
    </row>
    <row r="102" spans="1:9">
      <c r="A102" s="97" t="s">
        <v>82</v>
      </c>
      <c r="B102" s="48" t="s">
        <v>28</v>
      </c>
      <c r="C102" s="81" t="s">
        <v>25</v>
      </c>
      <c r="D102" s="80" t="s">
        <v>129</v>
      </c>
      <c r="E102" s="82" t="s">
        <v>15</v>
      </c>
      <c r="F102" s="62">
        <v>100</v>
      </c>
      <c r="G102" s="62"/>
      <c r="H102" s="62">
        <v>100</v>
      </c>
      <c r="I102" s="62"/>
    </row>
    <row r="103" spans="1:9" ht="93.75">
      <c r="A103" s="107" t="s">
        <v>116</v>
      </c>
      <c r="B103" s="6" t="s">
        <v>28</v>
      </c>
      <c r="C103" s="81" t="s">
        <v>25</v>
      </c>
      <c r="D103" s="80" t="s">
        <v>94</v>
      </c>
      <c r="E103" s="82"/>
      <c r="F103" s="61">
        <f>SUBTOTAL(9,F104:F104)</f>
        <v>500</v>
      </c>
      <c r="G103" s="61"/>
      <c r="H103" s="61">
        <f>SUBTOTAL(9,H104:H104)</f>
        <v>1000</v>
      </c>
      <c r="I103" s="61"/>
    </row>
    <row r="104" spans="1:9">
      <c r="A104" s="97" t="s">
        <v>82</v>
      </c>
      <c r="B104" s="105" t="s">
        <v>28</v>
      </c>
      <c r="C104" s="81" t="s">
        <v>25</v>
      </c>
      <c r="D104" s="80" t="s">
        <v>94</v>
      </c>
      <c r="E104" s="82" t="s">
        <v>15</v>
      </c>
      <c r="F104" s="62">
        <v>500</v>
      </c>
      <c r="G104" s="62"/>
      <c r="H104" s="62">
        <v>1000</v>
      </c>
      <c r="I104" s="62"/>
    </row>
    <row r="105" spans="1:9">
      <c r="A105" s="74" t="s">
        <v>29</v>
      </c>
      <c r="B105" s="75" t="s">
        <v>16</v>
      </c>
      <c r="C105" s="76"/>
      <c r="D105" s="76"/>
      <c r="E105" s="77"/>
      <c r="F105" s="78">
        <f>SUBTOTAL(9,F106:F143)</f>
        <v>165121</v>
      </c>
      <c r="G105" s="78">
        <f t="shared" ref="G105:I105" si="8">SUBTOTAL(9,G106:G143)</f>
        <v>7345</v>
      </c>
      <c r="H105" s="78">
        <f t="shared" si="8"/>
        <v>164420</v>
      </c>
      <c r="I105" s="78">
        <f t="shared" si="8"/>
        <v>12902</v>
      </c>
    </row>
    <row r="106" spans="1:9">
      <c r="A106" s="65" t="s">
        <v>30</v>
      </c>
      <c r="B106" s="66" t="s">
        <v>16</v>
      </c>
      <c r="C106" s="47" t="s">
        <v>6</v>
      </c>
      <c r="D106" s="47"/>
      <c r="E106" s="71"/>
      <c r="F106" s="69">
        <f>SUBTOTAL(9,F107:F115)</f>
        <v>48035</v>
      </c>
      <c r="G106" s="69">
        <f>SUBTOTAL(9,G107:G115)</f>
        <v>3281</v>
      </c>
      <c r="H106" s="69">
        <f>SUBTOTAL(9,H107:H115)</f>
        <v>48515</v>
      </c>
      <c r="I106" s="69">
        <f>SUBTOTAL(9,I107:I115)</f>
        <v>3281</v>
      </c>
    </row>
    <row r="107" spans="1:9" ht="131.25">
      <c r="A107" s="107" t="s">
        <v>131</v>
      </c>
      <c r="B107" s="48" t="s">
        <v>16</v>
      </c>
      <c r="C107" s="81" t="s">
        <v>6</v>
      </c>
      <c r="D107" s="80" t="s">
        <v>130</v>
      </c>
      <c r="E107" s="82"/>
      <c r="F107" s="61">
        <f>SUBTOTAL(9,F108:F108)</f>
        <v>3000</v>
      </c>
      <c r="G107" s="61"/>
      <c r="H107" s="61">
        <f>SUBTOTAL(9,H108:H108)</f>
        <v>3000</v>
      </c>
      <c r="I107" s="61"/>
    </row>
    <row r="108" spans="1:9" ht="56.25">
      <c r="A108" s="99" t="s">
        <v>66</v>
      </c>
      <c r="B108" s="48" t="s">
        <v>16</v>
      </c>
      <c r="C108" s="81" t="s">
        <v>6</v>
      </c>
      <c r="D108" s="80" t="s">
        <v>130</v>
      </c>
      <c r="E108" s="82" t="s">
        <v>63</v>
      </c>
      <c r="F108" s="62">
        <v>3000</v>
      </c>
      <c r="G108" s="62"/>
      <c r="H108" s="62">
        <v>3000</v>
      </c>
      <c r="I108" s="62"/>
    </row>
    <row r="109" spans="1:9" ht="93.75">
      <c r="A109" s="121" t="s">
        <v>133</v>
      </c>
      <c r="B109" s="6" t="s">
        <v>16</v>
      </c>
      <c r="C109" s="81" t="s">
        <v>6</v>
      </c>
      <c r="D109" s="6" t="s">
        <v>132</v>
      </c>
      <c r="E109" s="82"/>
      <c r="F109" s="61"/>
      <c r="G109" s="61"/>
      <c r="H109" s="61">
        <f>SUBTOTAL(9,H110)</f>
        <v>200</v>
      </c>
      <c r="I109" s="61"/>
    </row>
    <row r="110" spans="1:9" ht="56.25">
      <c r="A110" s="97" t="s">
        <v>66</v>
      </c>
      <c r="B110" s="48" t="s">
        <v>16</v>
      </c>
      <c r="C110" s="81" t="s">
        <v>6</v>
      </c>
      <c r="D110" s="6" t="s">
        <v>132</v>
      </c>
      <c r="E110" s="82" t="s">
        <v>63</v>
      </c>
      <c r="F110" s="62"/>
      <c r="G110" s="62"/>
      <c r="H110" s="62">
        <v>200</v>
      </c>
      <c r="I110" s="62"/>
    </row>
    <row r="111" spans="1:9" ht="93.75">
      <c r="A111" s="107" t="s">
        <v>134</v>
      </c>
      <c r="B111" s="48" t="s">
        <v>16</v>
      </c>
      <c r="C111" s="6" t="s">
        <v>6</v>
      </c>
      <c r="D111" s="6" t="s">
        <v>96</v>
      </c>
      <c r="E111" s="50"/>
      <c r="F111" s="61">
        <f>SUBTOTAL(9,F112:F112)</f>
        <v>5000</v>
      </c>
      <c r="G111" s="61"/>
      <c r="H111" s="61">
        <f>SUBTOTAL(9,H112:H112)</f>
        <v>5280</v>
      </c>
      <c r="I111" s="61"/>
    </row>
    <row r="112" spans="1:9" ht="56.25">
      <c r="A112" s="45" t="s">
        <v>66</v>
      </c>
      <c r="B112" s="48" t="s">
        <v>16</v>
      </c>
      <c r="C112" s="6" t="s">
        <v>6</v>
      </c>
      <c r="D112" s="6" t="s">
        <v>96</v>
      </c>
      <c r="E112" s="50" t="s">
        <v>63</v>
      </c>
      <c r="F112" s="62">
        <v>5000</v>
      </c>
      <c r="G112" s="62"/>
      <c r="H112" s="62">
        <v>5280</v>
      </c>
      <c r="I112" s="62"/>
    </row>
    <row r="113" spans="1:9" ht="37.5">
      <c r="A113" s="125" t="s">
        <v>87</v>
      </c>
      <c r="B113" s="48" t="s">
        <v>16</v>
      </c>
      <c r="C113" s="6" t="s">
        <v>6</v>
      </c>
      <c r="D113" s="6" t="s">
        <v>89</v>
      </c>
      <c r="E113" s="50"/>
      <c r="F113" s="61">
        <f>SUBTOTAL(9,F114:F115)</f>
        <v>40035</v>
      </c>
      <c r="G113" s="61">
        <f>SUBTOTAL(9,G114:G115)</f>
        <v>3281</v>
      </c>
      <c r="H113" s="61">
        <f>SUBTOTAL(9,H114:H115)</f>
        <v>40035</v>
      </c>
      <c r="I113" s="61">
        <f>SUBTOTAL(9,I114:I115)</f>
        <v>3281</v>
      </c>
    </row>
    <row r="114" spans="1:9" ht="56.25">
      <c r="A114" s="45" t="s">
        <v>66</v>
      </c>
      <c r="B114" s="48" t="s">
        <v>16</v>
      </c>
      <c r="C114" s="6" t="s">
        <v>6</v>
      </c>
      <c r="D114" s="6" t="s">
        <v>89</v>
      </c>
      <c r="E114" s="50" t="s">
        <v>63</v>
      </c>
      <c r="F114" s="62">
        <v>25254</v>
      </c>
      <c r="G114" s="62"/>
      <c r="H114" s="62">
        <v>25254</v>
      </c>
      <c r="I114" s="62"/>
    </row>
    <row r="115" spans="1:9" ht="75">
      <c r="A115" s="45" t="s">
        <v>74</v>
      </c>
      <c r="B115" s="48" t="s">
        <v>16</v>
      </c>
      <c r="C115" s="6" t="s">
        <v>6</v>
      </c>
      <c r="D115" s="6" t="s">
        <v>89</v>
      </c>
      <c r="E115" s="50" t="s">
        <v>73</v>
      </c>
      <c r="F115" s="62">
        <v>14781</v>
      </c>
      <c r="G115" s="62">
        <v>3281</v>
      </c>
      <c r="H115" s="62">
        <v>14781</v>
      </c>
      <c r="I115" s="62">
        <v>3281</v>
      </c>
    </row>
    <row r="116" spans="1:9">
      <c r="A116" s="45" t="s">
        <v>31</v>
      </c>
      <c r="B116" s="48" t="s">
        <v>16</v>
      </c>
      <c r="C116" s="6" t="s">
        <v>7</v>
      </c>
      <c r="D116" s="6"/>
      <c r="E116" s="50"/>
      <c r="F116" s="61">
        <f>SUBTOTAL(9,F117:F124)</f>
        <v>57515</v>
      </c>
      <c r="G116" s="61"/>
      <c r="H116" s="61">
        <f>SUBTOTAL(9,H117:H124)</f>
        <v>57964</v>
      </c>
      <c r="I116" s="61"/>
    </row>
    <row r="117" spans="1:9" ht="93.75">
      <c r="A117" s="121" t="s">
        <v>133</v>
      </c>
      <c r="B117" s="6" t="s">
        <v>16</v>
      </c>
      <c r="C117" s="81" t="s">
        <v>7</v>
      </c>
      <c r="D117" s="6" t="s">
        <v>132</v>
      </c>
      <c r="E117" s="82"/>
      <c r="F117" s="61"/>
      <c r="G117" s="61"/>
      <c r="H117" s="61">
        <f>SUBTOTAL(9,H118)</f>
        <v>200</v>
      </c>
      <c r="I117" s="61"/>
    </row>
    <row r="118" spans="1:9" ht="56.25">
      <c r="A118" s="97" t="s">
        <v>66</v>
      </c>
      <c r="B118" s="48" t="s">
        <v>16</v>
      </c>
      <c r="C118" s="81" t="s">
        <v>7</v>
      </c>
      <c r="D118" s="6" t="s">
        <v>132</v>
      </c>
      <c r="E118" s="82" t="s">
        <v>63</v>
      </c>
      <c r="F118" s="62"/>
      <c r="G118" s="62"/>
      <c r="H118" s="62">
        <v>200</v>
      </c>
      <c r="I118" s="62"/>
    </row>
    <row r="119" spans="1:9" ht="93.75">
      <c r="A119" s="107" t="s">
        <v>134</v>
      </c>
      <c r="B119" s="48" t="s">
        <v>16</v>
      </c>
      <c r="C119" s="6" t="s">
        <v>7</v>
      </c>
      <c r="D119" s="6" t="s">
        <v>96</v>
      </c>
      <c r="E119" s="50"/>
      <c r="F119" s="61">
        <f>SUBTOTAL(9,F120)</f>
        <v>8366</v>
      </c>
      <c r="G119" s="61"/>
      <c r="H119" s="61">
        <f>SUBTOTAL(9,H120)</f>
        <v>3400</v>
      </c>
      <c r="I119" s="61"/>
    </row>
    <row r="120" spans="1:9" ht="56.25">
      <c r="A120" s="97" t="s">
        <v>66</v>
      </c>
      <c r="B120" s="48" t="s">
        <v>16</v>
      </c>
      <c r="C120" s="6" t="s">
        <v>7</v>
      </c>
      <c r="D120" s="6" t="s">
        <v>96</v>
      </c>
      <c r="E120" s="50" t="s">
        <v>63</v>
      </c>
      <c r="F120" s="62">
        <v>8366</v>
      </c>
      <c r="G120" s="62"/>
      <c r="H120" s="62">
        <v>3400</v>
      </c>
      <c r="I120" s="62"/>
    </row>
    <row r="121" spans="1:9" ht="112.5">
      <c r="A121" s="107" t="s">
        <v>125</v>
      </c>
      <c r="B121" s="48" t="s">
        <v>16</v>
      </c>
      <c r="C121" s="6" t="s">
        <v>7</v>
      </c>
      <c r="D121" s="6" t="s">
        <v>108</v>
      </c>
      <c r="E121" s="50"/>
      <c r="F121" s="61">
        <f>SUBTOTAL(9,F122)</f>
        <v>349</v>
      </c>
      <c r="G121" s="61"/>
      <c r="H121" s="61">
        <f>SUBTOTAL(9,H122)</f>
        <v>401</v>
      </c>
      <c r="I121" s="61"/>
    </row>
    <row r="122" spans="1:9" ht="56.25">
      <c r="A122" s="97" t="s">
        <v>66</v>
      </c>
      <c r="B122" s="48" t="s">
        <v>16</v>
      </c>
      <c r="C122" s="6" t="s">
        <v>7</v>
      </c>
      <c r="D122" s="6" t="s">
        <v>108</v>
      </c>
      <c r="E122" s="50" t="s">
        <v>63</v>
      </c>
      <c r="F122" s="62">
        <v>349</v>
      </c>
      <c r="G122" s="62"/>
      <c r="H122" s="62">
        <v>401</v>
      </c>
      <c r="I122" s="62"/>
    </row>
    <row r="123" spans="1:9" ht="37.5">
      <c r="A123" s="125" t="s">
        <v>87</v>
      </c>
      <c r="B123" s="48" t="s">
        <v>16</v>
      </c>
      <c r="C123" s="6" t="s">
        <v>7</v>
      </c>
      <c r="D123" s="6" t="s">
        <v>89</v>
      </c>
      <c r="E123" s="50"/>
      <c r="F123" s="61">
        <f>SUBTOTAL(9,F124)</f>
        <v>48800</v>
      </c>
      <c r="G123" s="61"/>
      <c r="H123" s="61">
        <f>SUBTOTAL(9,H124)</f>
        <v>53963</v>
      </c>
      <c r="I123" s="61"/>
    </row>
    <row r="124" spans="1:9" ht="56.25">
      <c r="A124" s="45" t="s">
        <v>66</v>
      </c>
      <c r="B124" s="48" t="s">
        <v>16</v>
      </c>
      <c r="C124" s="6" t="s">
        <v>7</v>
      </c>
      <c r="D124" s="6" t="s">
        <v>89</v>
      </c>
      <c r="E124" s="50" t="s">
        <v>63</v>
      </c>
      <c r="F124" s="62">
        <f>48800+13650+187-13837</f>
        <v>48800</v>
      </c>
      <c r="G124" s="62"/>
      <c r="H124" s="62">
        <f>51000+1234+187+1542</f>
        <v>53963</v>
      </c>
      <c r="I124" s="62"/>
    </row>
    <row r="125" spans="1:9">
      <c r="A125" s="99" t="s">
        <v>105</v>
      </c>
      <c r="B125" s="83" t="s">
        <v>16</v>
      </c>
      <c r="C125" s="81" t="s">
        <v>8</v>
      </c>
      <c r="D125" s="80"/>
      <c r="E125" s="82"/>
      <c r="F125" s="61">
        <f>SUBTOTAL(9,F126:F130)</f>
        <v>42602</v>
      </c>
      <c r="G125" s="61"/>
      <c r="H125" s="61">
        <f>SUBTOTAL(9,H126:H130)</f>
        <v>49027</v>
      </c>
      <c r="I125" s="61">
        <f>SUBTOTAL(9,I126:I130)</f>
        <v>5557</v>
      </c>
    </row>
    <row r="126" spans="1:9" ht="112.5">
      <c r="A126" s="107" t="s">
        <v>125</v>
      </c>
      <c r="B126" s="6" t="s">
        <v>16</v>
      </c>
      <c r="C126" s="81" t="s">
        <v>8</v>
      </c>
      <c r="D126" s="80" t="s">
        <v>108</v>
      </c>
      <c r="E126" s="82"/>
      <c r="F126" s="61">
        <f>SUBTOTAL(9,F127:F127)</f>
        <v>132</v>
      </c>
      <c r="G126" s="61"/>
      <c r="H126" s="61"/>
      <c r="I126" s="61"/>
    </row>
    <row r="127" spans="1:9">
      <c r="A127" s="99" t="s">
        <v>82</v>
      </c>
      <c r="B127" s="83" t="s">
        <v>16</v>
      </c>
      <c r="C127" s="81" t="s">
        <v>8</v>
      </c>
      <c r="D127" s="80" t="s">
        <v>108</v>
      </c>
      <c r="E127" s="82" t="s">
        <v>15</v>
      </c>
      <c r="F127" s="62">
        <v>132</v>
      </c>
      <c r="G127" s="62"/>
      <c r="H127" s="62"/>
      <c r="I127" s="62"/>
    </row>
    <row r="128" spans="1:9" ht="37.5">
      <c r="A128" s="99" t="s">
        <v>87</v>
      </c>
      <c r="B128" s="83" t="s">
        <v>16</v>
      </c>
      <c r="C128" s="81" t="s">
        <v>8</v>
      </c>
      <c r="D128" s="80" t="s">
        <v>89</v>
      </c>
      <c r="E128" s="82"/>
      <c r="F128" s="61">
        <f>SUBTOTAL(9,F129:F130)</f>
        <v>42470</v>
      </c>
      <c r="G128" s="61"/>
      <c r="H128" s="61">
        <f>SUBTOTAL(9,H129:H130)</f>
        <v>49027</v>
      </c>
      <c r="I128" s="61">
        <f>SUBTOTAL(9,I129:I130)</f>
        <v>5557</v>
      </c>
    </row>
    <row r="129" spans="1:9" ht="56.25">
      <c r="A129" s="85" t="s">
        <v>66</v>
      </c>
      <c r="B129" s="83" t="s">
        <v>16</v>
      </c>
      <c r="C129" s="81" t="s">
        <v>8</v>
      </c>
      <c r="D129" s="80" t="s">
        <v>89</v>
      </c>
      <c r="E129" s="82" t="s">
        <v>63</v>
      </c>
      <c r="F129" s="62">
        <v>1770</v>
      </c>
      <c r="G129" s="62"/>
      <c r="H129" s="62">
        <f>1770+5557</f>
        <v>7327</v>
      </c>
      <c r="I129" s="62">
        <v>5557</v>
      </c>
    </row>
    <row r="130" spans="1:9">
      <c r="A130" s="99" t="s">
        <v>82</v>
      </c>
      <c r="B130" s="83" t="s">
        <v>16</v>
      </c>
      <c r="C130" s="81" t="s">
        <v>8</v>
      </c>
      <c r="D130" s="80" t="s">
        <v>89</v>
      </c>
      <c r="E130" s="82" t="s">
        <v>15</v>
      </c>
      <c r="F130" s="62">
        <v>40700</v>
      </c>
      <c r="G130" s="62"/>
      <c r="H130" s="62">
        <v>41700</v>
      </c>
      <c r="I130" s="62"/>
    </row>
    <row r="131" spans="1:9" ht="37.5">
      <c r="A131" s="97" t="s">
        <v>32</v>
      </c>
      <c r="B131" s="48" t="s">
        <v>16</v>
      </c>
      <c r="C131" s="6" t="s">
        <v>16</v>
      </c>
      <c r="D131" s="6"/>
      <c r="E131" s="50"/>
      <c r="F131" s="61">
        <f>SUBTOTAL(9,F132:F140)</f>
        <v>8919</v>
      </c>
      <c r="G131" s="61">
        <f>SUBTOTAL(9,G132:G140)</f>
        <v>4064</v>
      </c>
      <c r="H131" s="61">
        <f>SUBTOTAL(9,H132:H140)</f>
        <v>8864</v>
      </c>
      <c r="I131" s="61">
        <f>SUBTOTAL(9,I132:I140)</f>
        <v>4064</v>
      </c>
    </row>
    <row r="132" spans="1:9" ht="93.75">
      <c r="A132" s="130" t="s">
        <v>109</v>
      </c>
      <c r="B132" s="83" t="s">
        <v>16</v>
      </c>
      <c r="C132" s="81" t="s">
        <v>16</v>
      </c>
      <c r="D132" s="80" t="s">
        <v>93</v>
      </c>
      <c r="E132" s="82"/>
      <c r="F132" s="61">
        <f>SUBTOTAL(9,F133:F133)</f>
        <v>70</v>
      </c>
      <c r="G132" s="61"/>
      <c r="H132" s="61"/>
      <c r="I132" s="61"/>
    </row>
    <row r="133" spans="1:9">
      <c r="A133" s="97" t="s">
        <v>82</v>
      </c>
      <c r="B133" s="48" t="s">
        <v>16</v>
      </c>
      <c r="C133" s="81" t="s">
        <v>16</v>
      </c>
      <c r="D133" s="80" t="s">
        <v>93</v>
      </c>
      <c r="E133" s="82" t="s">
        <v>15</v>
      </c>
      <c r="F133" s="62">
        <v>70</v>
      </c>
      <c r="G133" s="62"/>
      <c r="H133" s="62"/>
      <c r="I133" s="62"/>
    </row>
    <row r="134" spans="1:9" ht="131.25">
      <c r="A134" s="131" t="s">
        <v>111</v>
      </c>
      <c r="B134" s="48" t="s">
        <v>16</v>
      </c>
      <c r="C134" s="81" t="s">
        <v>16</v>
      </c>
      <c r="D134" s="80" t="s">
        <v>95</v>
      </c>
      <c r="E134" s="82"/>
      <c r="F134" s="61">
        <f>SUBTOTAL(9,F135:F135)</f>
        <v>15</v>
      </c>
      <c r="G134" s="61"/>
      <c r="H134" s="61"/>
      <c r="I134" s="61"/>
    </row>
    <row r="135" spans="1:9">
      <c r="A135" s="99" t="s">
        <v>82</v>
      </c>
      <c r="B135" s="83" t="s">
        <v>16</v>
      </c>
      <c r="C135" s="81" t="s">
        <v>16</v>
      </c>
      <c r="D135" s="80" t="s">
        <v>95</v>
      </c>
      <c r="E135" s="82" t="s">
        <v>15</v>
      </c>
      <c r="F135" s="62">
        <v>15</v>
      </c>
      <c r="G135" s="62"/>
      <c r="H135" s="62"/>
      <c r="I135" s="62"/>
    </row>
    <row r="136" spans="1:9" ht="75">
      <c r="A136" s="107" t="s">
        <v>128</v>
      </c>
      <c r="B136" s="6" t="s">
        <v>16</v>
      </c>
      <c r="C136" s="81" t="s">
        <v>16</v>
      </c>
      <c r="D136" s="80" t="s">
        <v>129</v>
      </c>
      <c r="E136" s="82"/>
      <c r="F136" s="61">
        <f>SUBTOTAL(9,F137:F137)</f>
        <v>20</v>
      </c>
      <c r="G136" s="61"/>
      <c r="H136" s="61">
        <f>SUBTOTAL(9,H137:H137)</f>
        <v>20</v>
      </c>
      <c r="I136" s="61"/>
    </row>
    <row r="137" spans="1:9">
      <c r="A137" s="97" t="s">
        <v>82</v>
      </c>
      <c r="B137" s="48" t="s">
        <v>16</v>
      </c>
      <c r="C137" s="81" t="s">
        <v>16</v>
      </c>
      <c r="D137" s="80" t="s">
        <v>129</v>
      </c>
      <c r="E137" s="82" t="s">
        <v>15</v>
      </c>
      <c r="F137" s="62">
        <v>20</v>
      </c>
      <c r="G137" s="62"/>
      <c r="H137" s="62">
        <v>20</v>
      </c>
      <c r="I137" s="62"/>
    </row>
    <row r="138" spans="1:9" ht="37.5">
      <c r="A138" s="107" t="s">
        <v>87</v>
      </c>
      <c r="B138" s="83" t="s">
        <v>16</v>
      </c>
      <c r="C138" s="81" t="s">
        <v>16</v>
      </c>
      <c r="D138" s="80" t="s">
        <v>89</v>
      </c>
      <c r="E138" s="82"/>
      <c r="F138" s="61">
        <f>SUBTOTAL(9,F139:F140)</f>
        <v>8814</v>
      </c>
      <c r="G138" s="61">
        <f>SUBTOTAL(9,G139:G140)</f>
        <v>4064</v>
      </c>
      <c r="H138" s="61">
        <f>SUBTOTAL(9,H139:H140)</f>
        <v>8844</v>
      </c>
      <c r="I138" s="61">
        <f>SUBTOTAL(9,I139:I140)</f>
        <v>4064</v>
      </c>
    </row>
    <row r="139" spans="1:9" ht="56.25">
      <c r="A139" s="45" t="s">
        <v>66</v>
      </c>
      <c r="B139" s="48" t="s">
        <v>16</v>
      </c>
      <c r="C139" s="81" t="s">
        <v>16</v>
      </c>
      <c r="D139" s="80" t="s">
        <v>89</v>
      </c>
      <c r="E139" s="82" t="s">
        <v>63</v>
      </c>
      <c r="F139" s="62">
        <f>2738+10+428</f>
        <v>3176</v>
      </c>
      <c r="G139" s="62">
        <f>2738+10+428</f>
        <v>3176</v>
      </c>
      <c r="H139" s="62">
        <f>2738+10+428</f>
        <v>3176</v>
      </c>
      <c r="I139" s="62">
        <f>2738+10+428</f>
        <v>3176</v>
      </c>
    </row>
    <row r="140" spans="1:9">
      <c r="A140" s="99" t="s">
        <v>82</v>
      </c>
      <c r="B140" s="83" t="s">
        <v>16</v>
      </c>
      <c r="C140" s="81" t="s">
        <v>16</v>
      </c>
      <c r="D140" s="80" t="s">
        <v>89</v>
      </c>
      <c r="E140" s="82" t="s">
        <v>15</v>
      </c>
      <c r="F140" s="62">
        <v>5638</v>
      </c>
      <c r="G140" s="62">
        <v>888</v>
      </c>
      <c r="H140" s="62">
        <v>5668</v>
      </c>
      <c r="I140" s="62">
        <v>888</v>
      </c>
    </row>
    <row r="141" spans="1:9">
      <c r="A141" s="45" t="s">
        <v>33</v>
      </c>
      <c r="B141" s="48" t="s">
        <v>16</v>
      </c>
      <c r="C141" s="6" t="s">
        <v>22</v>
      </c>
      <c r="D141" s="6"/>
      <c r="E141" s="50"/>
      <c r="F141" s="61">
        <f>SUBTOTAL(9,F142:F143)</f>
        <v>8050</v>
      </c>
      <c r="G141" s="61"/>
      <c r="H141" s="61">
        <f>SUBTOTAL(9,H142:H143)</f>
        <v>50</v>
      </c>
      <c r="I141" s="61">
        <f>SUBTOTAL(9,I142:I143)</f>
        <v>0</v>
      </c>
    </row>
    <row r="142" spans="1:9" ht="93.75">
      <c r="A142" s="107" t="s">
        <v>134</v>
      </c>
      <c r="B142" s="48" t="s">
        <v>16</v>
      </c>
      <c r="C142" s="6" t="s">
        <v>22</v>
      </c>
      <c r="D142" s="6" t="s">
        <v>96</v>
      </c>
      <c r="E142" s="50"/>
      <c r="F142" s="61">
        <f>SUBTOTAL(9,F143:F143)</f>
        <v>8050</v>
      </c>
      <c r="G142" s="61"/>
      <c r="H142" s="61">
        <f>SUBTOTAL(9,H143:H143)</f>
        <v>50</v>
      </c>
      <c r="I142" s="61">
        <f>SUBTOTAL(9,I143:I143)</f>
        <v>0</v>
      </c>
    </row>
    <row r="143" spans="1:9" ht="56.25">
      <c r="A143" s="45" t="s">
        <v>66</v>
      </c>
      <c r="B143" s="48" t="s">
        <v>16</v>
      </c>
      <c r="C143" s="6" t="s">
        <v>22</v>
      </c>
      <c r="D143" s="6" t="s">
        <v>96</v>
      </c>
      <c r="E143" s="50" t="s">
        <v>63</v>
      </c>
      <c r="F143" s="62">
        <v>8050</v>
      </c>
      <c r="G143" s="46"/>
      <c r="H143" s="62">
        <f>4456-4406</f>
        <v>50</v>
      </c>
      <c r="I143" s="46">
        <f>2864-2864</f>
        <v>0</v>
      </c>
    </row>
    <row r="144" spans="1:9">
      <c r="A144" s="74" t="s">
        <v>55</v>
      </c>
      <c r="B144" s="75" t="s">
        <v>23</v>
      </c>
      <c r="C144" s="76"/>
      <c r="D144" s="76"/>
      <c r="E144" s="77"/>
      <c r="F144" s="78">
        <f>SUBTOTAL(9,F145:F162)</f>
        <v>86885</v>
      </c>
      <c r="G144" s="78">
        <f t="shared" ref="G144:I144" si="9">SUBTOTAL(9,G145:G162)</f>
        <v>421</v>
      </c>
      <c r="H144" s="78">
        <f t="shared" si="9"/>
        <v>90592</v>
      </c>
      <c r="I144" s="78">
        <f t="shared" si="9"/>
        <v>421</v>
      </c>
    </row>
    <row r="145" spans="1:9">
      <c r="A145" s="73" t="s">
        <v>36</v>
      </c>
      <c r="B145" s="66" t="s">
        <v>23</v>
      </c>
      <c r="C145" s="47" t="s">
        <v>6</v>
      </c>
      <c r="D145" s="47"/>
      <c r="E145" s="71"/>
      <c r="F145" s="69">
        <f>SUBTOTAL(9,F146:F155)</f>
        <v>71659</v>
      </c>
      <c r="G145" s="69">
        <f t="shared" ref="G145:I145" si="10">SUBTOTAL(9,G146:G155)</f>
        <v>421</v>
      </c>
      <c r="H145" s="69">
        <f t="shared" si="10"/>
        <v>75306</v>
      </c>
      <c r="I145" s="69">
        <f t="shared" si="10"/>
        <v>421</v>
      </c>
    </row>
    <row r="146" spans="1:9" ht="75">
      <c r="A146" s="107" t="s">
        <v>128</v>
      </c>
      <c r="B146" s="6" t="s">
        <v>23</v>
      </c>
      <c r="C146" s="81" t="s">
        <v>6</v>
      </c>
      <c r="D146" s="80" t="s">
        <v>129</v>
      </c>
      <c r="E146" s="82"/>
      <c r="F146" s="61">
        <f>SUBTOTAL(9,F147:F148)</f>
        <v>25</v>
      </c>
      <c r="G146" s="61"/>
      <c r="H146" s="61">
        <f>SUBTOTAL(9,H147:H148)</f>
        <v>25</v>
      </c>
      <c r="I146" s="61"/>
    </row>
    <row r="147" spans="1:9">
      <c r="A147" s="99" t="s">
        <v>82</v>
      </c>
      <c r="B147" s="83" t="s">
        <v>23</v>
      </c>
      <c r="C147" s="81" t="s">
        <v>6</v>
      </c>
      <c r="D147" s="80" t="s">
        <v>129</v>
      </c>
      <c r="E147" s="82" t="s">
        <v>15</v>
      </c>
      <c r="F147" s="62">
        <v>10</v>
      </c>
      <c r="G147" s="62"/>
      <c r="H147" s="62">
        <v>10</v>
      </c>
      <c r="I147" s="62"/>
    </row>
    <row r="148" spans="1:9">
      <c r="A148" s="99" t="s">
        <v>84</v>
      </c>
      <c r="B148" s="83" t="s">
        <v>23</v>
      </c>
      <c r="C148" s="81" t="s">
        <v>6</v>
      </c>
      <c r="D148" s="80" t="s">
        <v>129</v>
      </c>
      <c r="E148" s="82" t="s">
        <v>83</v>
      </c>
      <c r="F148" s="62">
        <v>15</v>
      </c>
      <c r="G148" s="62"/>
      <c r="H148" s="62">
        <v>15</v>
      </c>
      <c r="I148" s="62"/>
    </row>
    <row r="149" spans="1:9" ht="112.5">
      <c r="A149" s="107" t="s">
        <v>125</v>
      </c>
      <c r="B149" s="6" t="s">
        <v>23</v>
      </c>
      <c r="C149" s="81" t="s">
        <v>6</v>
      </c>
      <c r="D149" s="80" t="s">
        <v>108</v>
      </c>
      <c r="E149" s="82"/>
      <c r="F149" s="61">
        <f>SUBTOTAL(9,F150:F150)</f>
        <v>45</v>
      </c>
      <c r="G149" s="61"/>
      <c r="H149" s="61"/>
      <c r="I149" s="61"/>
    </row>
    <row r="150" spans="1:9">
      <c r="A150" s="99" t="s">
        <v>82</v>
      </c>
      <c r="B150" s="83" t="s">
        <v>23</v>
      </c>
      <c r="C150" s="81" t="s">
        <v>6</v>
      </c>
      <c r="D150" s="80" t="s">
        <v>108</v>
      </c>
      <c r="E150" s="82" t="s">
        <v>15</v>
      </c>
      <c r="F150" s="62">
        <v>45</v>
      </c>
      <c r="G150" s="62"/>
      <c r="H150" s="62"/>
      <c r="I150" s="62"/>
    </row>
    <row r="151" spans="1:9" ht="75">
      <c r="A151" s="123" t="s">
        <v>150</v>
      </c>
      <c r="B151" s="6" t="s">
        <v>23</v>
      </c>
      <c r="C151" s="81" t="s">
        <v>6</v>
      </c>
      <c r="D151" s="80" t="s">
        <v>142</v>
      </c>
      <c r="E151" s="82"/>
      <c r="F151" s="61">
        <f>SUBTOTAL(9,F152:F152)</f>
        <v>8</v>
      </c>
      <c r="G151" s="61"/>
      <c r="H151" s="61"/>
      <c r="I151" s="61"/>
    </row>
    <row r="152" spans="1:9">
      <c r="A152" s="97" t="s">
        <v>84</v>
      </c>
      <c r="B152" s="6" t="s">
        <v>23</v>
      </c>
      <c r="C152" s="81" t="s">
        <v>6</v>
      </c>
      <c r="D152" s="80" t="s">
        <v>142</v>
      </c>
      <c r="E152" s="82" t="s">
        <v>83</v>
      </c>
      <c r="F152" s="62">
        <v>8</v>
      </c>
      <c r="G152" s="62"/>
      <c r="H152" s="62"/>
      <c r="I152" s="62"/>
    </row>
    <row r="153" spans="1:9" ht="37.5">
      <c r="A153" s="99" t="s">
        <v>87</v>
      </c>
      <c r="B153" s="83" t="s">
        <v>23</v>
      </c>
      <c r="C153" s="81" t="s">
        <v>6</v>
      </c>
      <c r="D153" s="80" t="s">
        <v>89</v>
      </c>
      <c r="E153" s="82"/>
      <c r="F153" s="61">
        <f>SUBTOTAL(9,F154:F155)</f>
        <v>71581</v>
      </c>
      <c r="G153" s="61">
        <f t="shared" ref="G153:I153" si="11">SUBTOTAL(9,G154:G155)</f>
        <v>421</v>
      </c>
      <c r="H153" s="61">
        <f t="shared" si="11"/>
        <v>75281</v>
      </c>
      <c r="I153" s="61">
        <f t="shared" si="11"/>
        <v>421</v>
      </c>
    </row>
    <row r="154" spans="1:9">
      <c r="A154" s="99" t="s">
        <v>82</v>
      </c>
      <c r="B154" s="83" t="s">
        <v>23</v>
      </c>
      <c r="C154" s="81" t="s">
        <v>6</v>
      </c>
      <c r="D154" s="80" t="s">
        <v>89</v>
      </c>
      <c r="E154" s="82" t="s">
        <v>15</v>
      </c>
      <c r="F154" s="62">
        <f>32880+421</f>
        <v>33301</v>
      </c>
      <c r="G154" s="62">
        <v>421</v>
      </c>
      <c r="H154" s="62">
        <f>34590+421</f>
        <v>35011</v>
      </c>
      <c r="I154" s="62">
        <v>421</v>
      </c>
    </row>
    <row r="155" spans="1:9">
      <c r="A155" s="99" t="s">
        <v>84</v>
      </c>
      <c r="B155" s="83" t="s">
        <v>23</v>
      </c>
      <c r="C155" s="81" t="s">
        <v>6</v>
      </c>
      <c r="D155" s="80" t="s">
        <v>89</v>
      </c>
      <c r="E155" s="82" t="s">
        <v>83</v>
      </c>
      <c r="F155" s="62">
        <v>38280</v>
      </c>
      <c r="G155" s="62"/>
      <c r="H155" s="62">
        <v>40270</v>
      </c>
      <c r="I155" s="62"/>
    </row>
    <row r="156" spans="1:9" ht="37.5">
      <c r="A156" s="49" t="s">
        <v>56</v>
      </c>
      <c r="B156" s="48" t="s">
        <v>23</v>
      </c>
      <c r="C156" s="6" t="s">
        <v>11</v>
      </c>
      <c r="D156" s="6"/>
      <c r="E156" s="50"/>
      <c r="F156" s="61">
        <f>SUBTOTAL(9,F157:F162)</f>
        <v>15226</v>
      </c>
      <c r="G156" s="61"/>
      <c r="H156" s="61">
        <f>SUBTOTAL(9,H157:H162)</f>
        <v>15286</v>
      </c>
      <c r="I156" s="61"/>
    </row>
    <row r="157" spans="1:9" ht="75">
      <c r="A157" s="119" t="s">
        <v>122</v>
      </c>
      <c r="B157" s="6" t="s">
        <v>23</v>
      </c>
      <c r="C157" s="81" t="s">
        <v>11</v>
      </c>
      <c r="D157" s="80" t="s">
        <v>121</v>
      </c>
      <c r="E157" s="82"/>
      <c r="F157" s="61">
        <f>SUBTOTAL(9,F158:F158)</f>
        <v>45</v>
      </c>
      <c r="G157" s="61"/>
      <c r="H157" s="61">
        <f>SUBTOTAL(9,H158:H158)</f>
        <v>40</v>
      </c>
      <c r="I157" s="61"/>
    </row>
    <row r="158" spans="1:9" ht="56.25">
      <c r="A158" s="97" t="s">
        <v>66</v>
      </c>
      <c r="B158" s="48" t="s">
        <v>23</v>
      </c>
      <c r="C158" s="81" t="s">
        <v>11</v>
      </c>
      <c r="D158" s="80" t="s">
        <v>121</v>
      </c>
      <c r="E158" s="82" t="s">
        <v>63</v>
      </c>
      <c r="F158" s="62">
        <v>45</v>
      </c>
      <c r="G158" s="62"/>
      <c r="H158" s="62">
        <v>40</v>
      </c>
      <c r="I158" s="62"/>
    </row>
    <row r="159" spans="1:9" ht="37.5">
      <c r="A159" s="45" t="s">
        <v>87</v>
      </c>
      <c r="B159" s="48" t="s">
        <v>23</v>
      </c>
      <c r="C159" s="6" t="s">
        <v>11</v>
      </c>
      <c r="D159" s="80" t="s">
        <v>89</v>
      </c>
      <c r="E159" s="50"/>
      <c r="F159" s="61">
        <f>SUBTOTAL(9,F160:F162)</f>
        <v>15181</v>
      </c>
      <c r="G159" s="59"/>
      <c r="H159" s="61">
        <f>SUBTOTAL(9,H160:H162)</f>
        <v>15246</v>
      </c>
      <c r="I159" s="59"/>
    </row>
    <row r="160" spans="1:9" ht="37.5">
      <c r="A160" s="49" t="s">
        <v>77</v>
      </c>
      <c r="B160" s="48" t="s">
        <v>23</v>
      </c>
      <c r="C160" s="6" t="s">
        <v>11</v>
      </c>
      <c r="D160" s="80" t="s">
        <v>89</v>
      </c>
      <c r="E160" s="50" t="s">
        <v>69</v>
      </c>
      <c r="F160" s="62">
        <v>7324</v>
      </c>
      <c r="G160" s="62"/>
      <c r="H160" s="62">
        <v>7324</v>
      </c>
      <c r="I160" s="62"/>
    </row>
    <row r="161" spans="1:9" ht="56.25">
      <c r="A161" s="45" t="s">
        <v>65</v>
      </c>
      <c r="B161" s="48" t="s">
        <v>23</v>
      </c>
      <c r="C161" s="6" t="s">
        <v>11</v>
      </c>
      <c r="D161" s="80" t="s">
        <v>89</v>
      </c>
      <c r="E161" s="50" t="s">
        <v>62</v>
      </c>
      <c r="F161" s="62">
        <v>6043</v>
      </c>
      <c r="G161" s="62"/>
      <c r="H161" s="62">
        <v>6043</v>
      </c>
      <c r="I161" s="62"/>
    </row>
    <row r="162" spans="1:9" ht="56.25">
      <c r="A162" s="45" t="s">
        <v>66</v>
      </c>
      <c r="B162" s="48" t="s">
        <v>23</v>
      </c>
      <c r="C162" s="6" t="s">
        <v>11</v>
      </c>
      <c r="D162" s="80" t="s">
        <v>89</v>
      </c>
      <c r="E162" s="50" t="s">
        <v>63</v>
      </c>
      <c r="F162" s="62">
        <v>1814</v>
      </c>
      <c r="G162" s="62"/>
      <c r="H162" s="62">
        <v>1879</v>
      </c>
      <c r="I162" s="62"/>
    </row>
    <row r="163" spans="1:9">
      <c r="A163" s="74" t="s">
        <v>35</v>
      </c>
      <c r="B163" s="75" t="s">
        <v>34</v>
      </c>
      <c r="C163" s="76"/>
      <c r="D163" s="76"/>
      <c r="E163" s="77"/>
      <c r="F163" s="78">
        <f>SUBTOTAL(9,F164:F178)</f>
        <v>50260</v>
      </c>
      <c r="G163" s="78">
        <f>SUBTOTAL(9,G164:G178)</f>
        <v>40747</v>
      </c>
      <c r="H163" s="78">
        <f>SUBTOTAL(9,H164:H178)</f>
        <v>53163</v>
      </c>
      <c r="I163" s="78">
        <f>SUBTOTAL(9,I164:I178)</f>
        <v>43650</v>
      </c>
    </row>
    <row r="164" spans="1:9">
      <c r="A164" s="125" t="s">
        <v>117</v>
      </c>
      <c r="B164" s="48" t="s">
        <v>34</v>
      </c>
      <c r="C164" s="6" t="s">
        <v>8</v>
      </c>
      <c r="D164" s="6"/>
      <c r="E164" s="50"/>
      <c r="F164" s="61">
        <f>SUBTOTAL(9,F165:F168)</f>
        <v>768</v>
      </c>
      <c r="G164" s="61"/>
      <c r="H164" s="61">
        <f>SUBTOTAL(9,H165:H168)</f>
        <v>768</v>
      </c>
      <c r="I164" s="61"/>
    </row>
    <row r="165" spans="1:9" s="11" customFormat="1" ht="93.75">
      <c r="A165" s="121" t="s">
        <v>133</v>
      </c>
      <c r="B165" s="6" t="s">
        <v>34</v>
      </c>
      <c r="C165" s="81" t="s">
        <v>8</v>
      </c>
      <c r="D165" s="80" t="s">
        <v>132</v>
      </c>
      <c r="E165" s="82"/>
      <c r="F165" s="61">
        <f>SUBTOTAL(9,F166)</f>
        <v>384</v>
      </c>
      <c r="G165" s="61"/>
      <c r="H165" s="61">
        <f>SUBTOTAL(9,H166)</f>
        <v>384</v>
      </c>
      <c r="I165" s="61"/>
    </row>
    <row r="166" spans="1:9" s="11" customFormat="1" ht="56.25">
      <c r="A166" s="97" t="s">
        <v>85</v>
      </c>
      <c r="B166" s="48" t="s">
        <v>34</v>
      </c>
      <c r="C166" s="81" t="s">
        <v>8</v>
      </c>
      <c r="D166" s="80" t="s">
        <v>132</v>
      </c>
      <c r="E166" s="82" t="s">
        <v>86</v>
      </c>
      <c r="F166" s="62">
        <v>384</v>
      </c>
      <c r="G166" s="62"/>
      <c r="H166" s="62">
        <v>384</v>
      </c>
      <c r="I166" s="62"/>
    </row>
    <row r="167" spans="1:9" s="11" customFormat="1" ht="93.75">
      <c r="A167" s="107" t="s">
        <v>134</v>
      </c>
      <c r="B167" s="6" t="s">
        <v>34</v>
      </c>
      <c r="C167" s="81" t="s">
        <v>8</v>
      </c>
      <c r="D167" s="80" t="s">
        <v>96</v>
      </c>
      <c r="E167" s="82"/>
      <c r="F167" s="61">
        <f>SUBTOTAL(9,F168:F168)</f>
        <v>384</v>
      </c>
      <c r="G167" s="61"/>
      <c r="H167" s="61">
        <f>SUBTOTAL(9,H168:H168)</f>
        <v>384</v>
      </c>
      <c r="I167" s="61"/>
    </row>
    <row r="168" spans="1:9" s="11" customFormat="1" ht="56.25">
      <c r="A168" s="99" t="s">
        <v>85</v>
      </c>
      <c r="B168" s="83" t="s">
        <v>34</v>
      </c>
      <c r="C168" s="81" t="s">
        <v>8</v>
      </c>
      <c r="D168" s="80" t="s">
        <v>96</v>
      </c>
      <c r="E168" s="82" t="s">
        <v>86</v>
      </c>
      <c r="F168" s="62">
        <v>384</v>
      </c>
      <c r="G168" s="62"/>
      <c r="H168" s="62">
        <v>384</v>
      </c>
      <c r="I168" s="62"/>
    </row>
    <row r="169" spans="1:9" s="11" customFormat="1">
      <c r="A169" s="49" t="s">
        <v>112</v>
      </c>
      <c r="B169" s="48" t="s">
        <v>34</v>
      </c>
      <c r="C169" s="6" t="s">
        <v>11</v>
      </c>
      <c r="D169" s="6"/>
      <c r="E169" s="50"/>
      <c r="F169" s="61">
        <f>SUBTOTAL(9,F170:F174)</f>
        <v>42772</v>
      </c>
      <c r="G169" s="61">
        <f>SUBTOTAL(9,G170:G174)</f>
        <v>36570</v>
      </c>
      <c r="H169" s="61">
        <f>SUBTOTAL(9,H170:H174)</f>
        <v>45675</v>
      </c>
      <c r="I169" s="61">
        <f>SUBTOTAL(9,I170:I174)</f>
        <v>39473</v>
      </c>
    </row>
    <row r="170" spans="1:9" s="11" customFormat="1" ht="75">
      <c r="A170" s="123" t="s">
        <v>146</v>
      </c>
      <c r="B170" s="48" t="s">
        <v>34</v>
      </c>
      <c r="C170" s="6" t="s">
        <v>11</v>
      </c>
      <c r="D170" s="80" t="s">
        <v>99</v>
      </c>
      <c r="E170" s="50"/>
      <c r="F170" s="61">
        <f>SUBTOTAL(9,F171)</f>
        <v>15463</v>
      </c>
      <c r="G170" s="61">
        <f>SUBTOTAL(9,G171)</f>
        <v>9261</v>
      </c>
      <c r="H170" s="61">
        <f>SUBTOTAL(9,H171)</f>
        <v>15447</v>
      </c>
      <c r="I170" s="61">
        <f>SUBTOTAL(9,I171)</f>
        <v>9245</v>
      </c>
    </row>
    <row r="171" spans="1:9" s="11" customFormat="1" ht="56.25">
      <c r="A171" s="97" t="s">
        <v>85</v>
      </c>
      <c r="B171" s="48" t="s">
        <v>34</v>
      </c>
      <c r="C171" s="6" t="s">
        <v>11</v>
      </c>
      <c r="D171" s="80" t="s">
        <v>99</v>
      </c>
      <c r="E171" s="50" t="s">
        <v>86</v>
      </c>
      <c r="F171" s="62">
        <f>15031+619-187</f>
        <v>15463</v>
      </c>
      <c r="G171" s="46">
        <f>8642+619</f>
        <v>9261</v>
      </c>
      <c r="H171" s="62">
        <f>15031+603-187</f>
        <v>15447</v>
      </c>
      <c r="I171" s="46">
        <f>8642+603</f>
        <v>9245</v>
      </c>
    </row>
    <row r="172" spans="1:9" s="11" customFormat="1" ht="37.5">
      <c r="A172" s="45" t="s">
        <v>87</v>
      </c>
      <c r="B172" s="48" t="s">
        <v>34</v>
      </c>
      <c r="C172" s="6" t="s">
        <v>11</v>
      </c>
      <c r="D172" s="80" t="s">
        <v>89</v>
      </c>
      <c r="E172" s="82"/>
      <c r="F172" s="61">
        <f>SUBTOTAL(9,F173:F174)</f>
        <v>27309</v>
      </c>
      <c r="G172" s="61">
        <f>SUBTOTAL(9,G173:G174)</f>
        <v>27309</v>
      </c>
      <c r="H172" s="61">
        <f>SUBTOTAL(9,H173:H174)</f>
        <v>30228</v>
      </c>
      <c r="I172" s="61">
        <f>SUBTOTAL(9,I173:I174)</f>
        <v>30228</v>
      </c>
    </row>
    <row r="173" spans="1:9" s="11" customFormat="1" ht="56.25">
      <c r="A173" s="97" t="s">
        <v>85</v>
      </c>
      <c r="B173" s="48" t="s">
        <v>34</v>
      </c>
      <c r="C173" s="6" t="s">
        <v>11</v>
      </c>
      <c r="D173" s="80" t="s">
        <v>89</v>
      </c>
      <c r="E173" s="82" t="s">
        <v>86</v>
      </c>
      <c r="F173" s="62">
        <f>3796+161</f>
        <v>3957</v>
      </c>
      <c r="G173" s="46">
        <f>3796+161</f>
        <v>3957</v>
      </c>
      <c r="H173" s="62">
        <f>3796+161</f>
        <v>3957</v>
      </c>
      <c r="I173" s="46">
        <f>3796+161</f>
        <v>3957</v>
      </c>
    </row>
    <row r="174" spans="1:9" s="11" customFormat="1">
      <c r="A174" s="97" t="s">
        <v>107</v>
      </c>
      <c r="B174" s="48" t="s">
        <v>34</v>
      </c>
      <c r="C174" s="6" t="s">
        <v>11</v>
      </c>
      <c r="D174" s="80" t="s">
        <v>89</v>
      </c>
      <c r="E174" s="82" t="s">
        <v>79</v>
      </c>
      <c r="F174" s="62">
        <f>14595+4378+4379</f>
        <v>23352</v>
      </c>
      <c r="G174" s="46">
        <f>14595+4378+4379</f>
        <v>23352</v>
      </c>
      <c r="H174" s="62">
        <f>14595+4378+7298</f>
        <v>26271</v>
      </c>
      <c r="I174" s="46">
        <f>14595+4378+7298</f>
        <v>26271</v>
      </c>
    </row>
    <row r="175" spans="1:9" s="11" customFormat="1" ht="37.5">
      <c r="A175" s="49" t="s">
        <v>41</v>
      </c>
      <c r="B175" s="48" t="s">
        <v>34</v>
      </c>
      <c r="C175" s="6" t="s">
        <v>28</v>
      </c>
      <c r="D175" s="6"/>
      <c r="E175" s="50"/>
      <c r="F175" s="61">
        <f>SUBTOTAL(9,F176:F178)</f>
        <v>6720</v>
      </c>
      <c r="G175" s="61">
        <f>SUBTOTAL(9,G176:G178)</f>
        <v>4177</v>
      </c>
      <c r="H175" s="61">
        <f>SUBTOTAL(9,H176:H178)</f>
        <v>6720</v>
      </c>
      <c r="I175" s="61">
        <f>SUBTOTAL(9,I176:I178)</f>
        <v>4177</v>
      </c>
    </row>
    <row r="176" spans="1:9" s="11" customFormat="1" ht="37.5">
      <c r="A176" s="99" t="s">
        <v>87</v>
      </c>
      <c r="B176" s="83" t="s">
        <v>34</v>
      </c>
      <c r="C176" s="81" t="s">
        <v>28</v>
      </c>
      <c r="D176" s="80" t="s">
        <v>89</v>
      </c>
      <c r="E176" s="82"/>
      <c r="F176" s="61">
        <f>SUBTOTAL(9,F177:F178)</f>
        <v>6720</v>
      </c>
      <c r="G176" s="61">
        <f>SUBTOTAL(9,G177:G178)</f>
        <v>4177</v>
      </c>
      <c r="H176" s="61">
        <f>SUBTOTAL(9,H177:H178)</f>
        <v>6720</v>
      </c>
      <c r="I176" s="61">
        <f>SUBTOTAL(9,I177:I178)</f>
        <v>4177</v>
      </c>
    </row>
    <row r="177" spans="1:9" s="11" customFormat="1" ht="37.5">
      <c r="A177" s="133" t="s">
        <v>77</v>
      </c>
      <c r="B177" s="83" t="s">
        <v>34</v>
      </c>
      <c r="C177" s="81" t="s">
        <v>28</v>
      </c>
      <c r="D177" s="80" t="s">
        <v>89</v>
      </c>
      <c r="E177" s="82" t="s">
        <v>69</v>
      </c>
      <c r="F177" s="62">
        <f>5910+259+41</f>
        <v>6210</v>
      </c>
      <c r="G177" s="62">
        <f>3367+259+41</f>
        <v>3667</v>
      </c>
      <c r="H177" s="62">
        <f>5910+259+41</f>
        <v>6210</v>
      </c>
      <c r="I177" s="62">
        <f>3367+259+41</f>
        <v>3667</v>
      </c>
    </row>
    <row r="178" spans="1:9" s="11" customFormat="1" ht="56.25">
      <c r="A178" s="134" t="s">
        <v>66</v>
      </c>
      <c r="B178" s="83" t="s">
        <v>34</v>
      </c>
      <c r="C178" s="81" t="s">
        <v>28</v>
      </c>
      <c r="D178" s="80" t="s">
        <v>89</v>
      </c>
      <c r="E178" s="82" t="s">
        <v>63</v>
      </c>
      <c r="F178" s="87">
        <f>227+283</f>
        <v>510</v>
      </c>
      <c r="G178" s="62">
        <f>227+283</f>
        <v>510</v>
      </c>
      <c r="H178" s="62">
        <f>227+283</f>
        <v>510</v>
      </c>
      <c r="I178" s="62">
        <f>227+283</f>
        <v>510</v>
      </c>
    </row>
    <row r="179" spans="1:9">
      <c r="A179" s="74" t="s">
        <v>38</v>
      </c>
      <c r="B179" s="75" t="s">
        <v>17</v>
      </c>
      <c r="C179" s="76"/>
      <c r="D179" s="76"/>
      <c r="E179" s="77"/>
      <c r="F179" s="78">
        <f>SUBTOTAL(9,F180:F184)</f>
        <v>18110</v>
      </c>
      <c r="G179" s="78"/>
      <c r="H179" s="78">
        <f>SUBTOTAL(9,H180:H184)</f>
        <v>18205</v>
      </c>
      <c r="I179" s="78"/>
    </row>
    <row r="180" spans="1:9">
      <c r="A180" s="65" t="s">
        <v>54</v>
      </c>
      <c r="B180" s="66" t="s">
        <v>17</v>
      </c>
      <c r="C180" s="47" t="s">
        <v>6</v>
      </c>
      <c r="D180" s="47"/>
      <c r="E180" s="71"/>
      <c r="F180" s="69">
        <f>SUBTOTAL(9,F181:F184)</f>
        <v>18110</v>
      </c>
      <c r="G180" s="69"/>
      <c r="H180" s="69">
        <f>SUBTOTAL(9,H181:H184)</f>
        <v>18205</v>
      </c>
      <c r="I180" s="69"/>
    </row>
    <row r="181" spans="1:9" ht="93.75">
      <c r="A181" s="132" t="s">
        <v>109</v>
      </c>
      <c r="B181" s="48" t="s">
        <v>17</v>
      </c>
      <c r="C181" s="81" t="s">
        <v>6</v>
      </c>
      <c r="D181" s="80" t="s">
        <v>93</v>
      </c>
      <c r="E181" s="82"/>
      <c r="F181" s="61">
        <f>SUBTOTAL(9,F182)</f>
        <v>10</v>
      </c>
      <c r="G181" s="61"/>
      <c r="H181" s="61"/>
      <c r="I181" s="61"/>
    </row>
    <row r="182" spans="1:9">
      <c r="A182" s="99" t="s">
        <v>82</v>
      </c>
      <c r="B182" s="83" t="s">
        <v>17</v>
      </c>
      <c r="C182" s="81" t="s">
        <v>6</v>
      </c>
      <c r="D182" s="80" t="s">
        <v>93</v>
      </c>
      <c r="E182" s="82" t="s">
        <v>15</v>
      </c>
      <c r="F182" s="62">
        <v>10</v>
      </c>
      <c r="G182" s="62"/>
      <c r="H182" s="62"/>
      <c r="I182" s="62"/>
    </row>
    <row r="183" spans="1:9" ht="37.5">
      <c r="A183" s="122" t="s">
        <v>87</v>
      </c>
      <c r="B183" s="48" t="s">
        <v>17</v>
      </c>
      <c r="C183" s="81" t="s">
        <v>6</v>
      </c>
      <c r="D183" s="80" t="s">
        <v>89</v>
      </c>
      <c r="E183" s="82"/>
      <c r="F183" s="61">
        <f>SUBTOTAL(9,F184:F184)</f>
        <v>18100</v>
      </c>
      <c r="G183" s="61"/>
      <c r="H183" s="61">
        <f>SUBTOTAL(9,H184:H184)</f>
        <v>18205</v>
      </c>
      <c r="I183" s="61"/>
    </row>
    <row r="184" spans="1:9">
      <c r="A184" s="98" t="s">
        <v>82</v>
      </c>
      <c r="B184" s="54" t="s">
        <v>17</v>
      </c>
      <c r="C184" s="111" t="s">
        <v>6</v>
      </c>
      <c r="D184" s="112" t="s">
        <v>89</v>
      </c>
      <c r="E184" s="113" t="s">
        <v>15</v>
      </c>
      <c r="F184" s="63">
        <v>18100</v>
      </c>
      <c r="G184" s="63"/>
      <c r="H184" s="63">
        <v>18205</v>
      </c>
      <c r="I184" s="63"/>
    </row>
    <row r="185" spans="1:9">
      <c r="A185" s="138" t="s">
        <v>136</v>
      </c>
      <c r="B185" s="117" t="s">
        <v>12</v>
      </c>
      <c r="C185" s="114"/>
      <c r="D185" s="76"/>
      <c r="E185" s="116"/>
      <c r="F185" s="78">
        <f>SUBTOTAL(9,F186:F188)</f>
        <v>4500</v>
      </c>
      <c r="G185" s="78"/>
      <c r="H185" s="78">
        <f>SUBTOTAL(9,H186:H188)</f>
        <v>4908</v>
      </c>
      <c r="I185" s="78"/>
    </row>
    <row r="186" spans="1:9">
      <c r="A186" s="135" t="s">
        <v>137</v>
      </c>
      <c r="B186" s="136" t="s">
        <v>12</v>
      </c>
      <c r="C186" s="137" t="s">
        <v>7</v>
      </c>
      <c r="D186" s="47"/>
      <c r="E186" s="106"/>
      <c r="F186" s="69">
        <f>SUBTOTAL(9,F187:F188)</f>
        <v>4500</v>
      </c>
      <c r="G186" s="69"/>
      <c r="H186" s="69">
        <f>SUBTOTAL(9,H187:H188)</f>
        <v>4908</v>
      </c>
      <c r="I186" s="69"/>
    </row>
    <row r="187" spans="1:9" ht="37.5">
      <c r="A187" s="122" t="s">
        <v>87</v>
      </c>
      <c r="B187" s="6" t="s">
        <v>12</v>
      </c>
      <c r="C187" s="81" t="s">
        <v>7</v>
      </c>
      <c r="D187" s="80" t="s">
        <v>89</v>
      </c>
      <c r="E187" s="82"/>
      <c r="F187" s="61">
        <f>SUBTOTAL(9,F188:F188)</f>
        <v>4500</v>
      </c>
      <c r="G187" s="61"/>
      <c r="H187" s="61">
        <f>SUBTOTAL(9,H188:H188)</f>
        <v>4908</v>
      </c>
      <c r="I187" s="61"/>
    </row>
    <row r="188" spans="1:9">
      <c r="A188" s="98" t="s">
        <v>82</v>
      </c>
      <c r="B188" s="54" t="s">
        <v>12</v>
      </c>
      <c r="C188" s="111" t="s">
        <v>7</v>
      </c>
      <c r="D188" s="112" t="s">
        <v>89</v>
      </c>
      <c r="E188" s="113" t="s">
        <v>15</v>
      </c>
      <c r="F188" s="63">
        <v>4500</v>
      </c>
      <c r="G188" s="63"/>
      <c r="H188" s="63">
        <v>4908</v>
      </c>
      <c r="I188" s="63"/>
    </row>
    <row r="189" spans="1:9" ht="37.5">
      <c r="A189" s="74" t="s">
        <v>18</v>
      </c>
      <c r="B189" s="75" t="s">
        <v>52</v>
      </c>
      <c r="C189" s="76"/>
      <c r="D189" s="76"/>
      <c r="E189" s="116"/>
      <c r="F189" s="78">
        <f>SUBTOTAL(9,F190:F192)</f>
        <v>1145</v>
      </c>
      <c r="G189" s="79"/>
      <c r="H189" s="78">
        <f>SUBTOTAL(9,H190:H192)</f>
        <v>1145</v>
      </c>
      <c r="I189" s="79"/>
    </row>
    <row r="190" spans="1:9" ht="37.5">
      <c r="A190" s="65" t="s">
        <v>53</v>
      </c>
      <c r="B190" s="66" t="s">
        <v>52</v>
      </c>
      <c r="C190" s="47" t="s">
        <v>6</v>
      </c>
      <c r="D190" s="47"/>
      <c r="E190" s="106"/>
      <c r="F190" s="69">
        <f>SUBTOTAL(9,F191:F192)</f>
        <v>1145</v>
      </c>
      <c r="G190" s="70"/>
      <c r="H190" s="69">
        <f>SUBTOTAL(9,H191:H192)</f>
        <v>1145</v>
      </c>
      <c r="I190" s="70"/>
    </row>
    <row r="191" spans="1:9" ht="37.5">
      <c r="A191" s="85" t="s">
        <v>87</v>
      </c>
      <c r="B191" s="48" t="s">
        <v>52</v>
      </c>
      <c r="C191" s="6" t="s">
        <v>6</v>
      </c>
      <c r="D191" s="80" t="s">
        <v>89</v>
      </c>
      <c r="E191" s="82"/>
      <c r="F191" s="61">
        <f>SUBTOTAL(9,F192:F192)</f>
        <v>1145</v>
      </c>
      <c r="G191" s="59"/>
      <c r="H191" s="61">
        <f>SUBTOTAL(9,H192:H192)</f>
        <v>1145</v>
      </c>
      <c r="I191" s="59"/>
    </row>
    <row r="192" spans="1:9">
      <c r="A192" s="45" t="s">
        <v>76</v>
      </c>
      <c r="B192" s="48" t="s">
        <v>52</v>
      </c>
      <c r="C192" s="6" t="s">
        <v>6</v>
      </c>
      <c r="D192" s="80" t="s">
        <v>89</v>
      </c>
      <c r="E192" s="50" t="s">
        <v>75</v>
      </c>
      <c r="F192" s="60">
        <v>1145</v>
      </c>
      <c r="G192" s="63"/>
      <c r="H192" s="63">
        <v>1145</v>
      </c>
      <c r="I192" s="63"/>
    </row>
    <row r="193" spans="1:9">
      <c r="A193" s="139" t="s">
        <v>110</v>
      </c>
      <c r="B193" s="105"/>
      <c r="C193" s="140"/>
      <c r="D193" s="141"/>
      <c r="E193" s="142"/>
      <c r="F193" s="143">
        <f>19720-2530+350</f>
        <v>17540</v>
      </c>
      <c r="G193" s="144"/>
      <c r="H193" s="143">
        <f>37786</f>
        <v>37786</v>
      </c>
      <c r="I193" s="144"/>
    </row>
    <row r="194" spans="1:9" s="3" customFormat="1" ht="19.5">
      <c r="A194" s="57" t="s">
        <v>39</v>
      </c>
      <c r="B194" s="103"/>
      <c r="C194" s="100"/>
      <c r="D194" s="58"/>
      <c r="E194" s="102"/>
      <c r="F194" s="64">
        <f>SUBTOTAL(9,F9:F193)</f>
        <v>1611054</v>
      </c>
      <c r="G194" s="64">
        <f t="shared" ref="G194:I194" si="12">SUBTOTAL(9,G9:G193)</f>
        <v>909515</v>
      </c>
      <c r="H194" s="64">
        <f t="shared" si="12"/>
        <v>761968</v>
      </c>
      <c r="I194" s="64">
        <f t="shared" si="12"/>
        <v>69724</v>
      </c>
    </row>
    <row r="195" spans="1:9">
      <c r="A195" s="33" t="s">
        <v>153</v>
      </c>
      <c r="B195" s="34"/>
      <c r="C195" s="34"/>
      <c r="D195" s="34"/>
      <c r="E195" s="34"/>
      <c r="F195" s="35"/>
      <c r="G195" s="36"/>
      <c r="H195" s="35"/>
      <c r="I195" s="36"/>
    </row>
    <row r="196" spans="1:9" ht="59.25" customHeight="1">
      <c r="A196" s="27"/>
      <c r="B196" s="28"/>
      <c r="C196" s="28"/>
      <c r="D196" s="28"/>
      <c r="E196" s="28"/>
      <c r="F196" s="29"/>
      <c r="G196" s="29"/>
      <c r="H196" s="29"/>
      <c r="I196" s="29"/>
    </row>
    <row r="197" spans="1:9" s="11" customFormat="1">
      <c r="A197" s="15" t="s">
        <v>47</v>
      </c>
      <c r="B197" s="19"/>
      <c r="C197" s="19"/>
      <c r="D197" s="19"/>
      <c r="E197" s="19"/>
      <c r="F197" s="20"/>
      <c r="G197" s="20"/>
      <c r="H197" s="20"/>
      <c r="I197" s="20"/>
    </row>
    <row r="198" spans="1:9" s="12" customFormat="1" ht="19.5">
      <c r="A198" s="18" t="s">
        <v>43</v>
      </c>
      <c r="B198" s="21"/>
      <c r="C198" s="21"/>
      <c r="D198" s="22"/>
      <c r="E198" s="21"/>
      <c r="F198" s="17">
        <f>SUMIFS(F$9:F$192,$C$9:$C$192,"",$B$9:$B$192,"??")</f>
        <v>1593514</v>
      </c>
      <c r="G198" s="17">
        <f>SUMIFS(G$9:G$192,$C$9:$C$192,"",$B$9:$B$192,"??")</f>
        <v>909515</v>
      </c>
      <c r="H198" s="17">
        <f>SUMIFS(H$9:H$192,$C$9:$C$192,"",$B$9:$B$192,"??")</f>
        <v>724182</v>
      </c>
      <c r="I198" s="17">
        <f>SUMIFS(I$9:I$192,$C$9:$C$192,"",$B$9:$B$192,"??")</f>
        <v>69724</v>
      </c>
    </row>
    <row r="199" spans="1:9">
      <c r="A199" s="18" t="s">
        <v>44</v>
      </c>
      <c r="B199" s="21"/>
      <c r="C199" s="21"/>
      <c r="D199" s="22"/>
      <c r="E199" s="21"/>
      <c r="F199" s="17">
        <f>SUMIFS(F$9:F$192,$D$9:$D$192,"",$C$9:$C$192,"??")</f>
        <v>1593514</v>
      </c>
      <c r="G199" s="17">
        <f>SUMIFS(G$9:G$192,$D$9:$D$192,"",$C$9:$C$192,"??")</f>
        <v>909515</v>
      </c>
      <c r="H199" s="17">
        <f>SUMIFS(H$9:H$192,$D$9:$D$192,"",$C$9:$C$192,"??")</f>
        <v>724182</v>
      </c>
      <c r="I199" s="17">
        <f>SUMIFS(I$9:I$192,$D$9:$D$192,"",$C$9:$C$192,"??")</f>
        <v>69724</v>
      </c>
    </row>
    <row r="200" spans="1:9">
      <c r="A200" s="18" t="s">
        <v>45</v>
      </c>
      <c r="B200" s="21"/>
      <c r="C200" s="21"/>
      <c r="D200" s="22"/>
      <c r="E200" s="21"/>
      <c r="F200" s="17">
        <f>SUMIFS(F$9:F$192,$E$9:$E$192,"",$D$9:$D$192,"?????????????")</f>
        <v>1593514</v>
      </c>
      <c r="G200" s="17">
        <f>SUMIFS(G$9:G$192,$D$9:$D$192,"",$C$9:$C$192,"??")</f>
        <v>909515</v>
      </c>
      <c r="H200" s="17">
        <f>SUMIFS(H$9:H$192,$E$9:$E$192,"",$D$9:$D$192,"?????????????")</f>
        <v>724182</v>
      </c>
      <c r="I200" s="17">
        <f>SUMIFS(I$9:I$192,$D$9:$D$192,"",$C$9:$C$192,"??")</f>
        <v>69724</v>
      </c>
    </row>
    <row r="201" spans="1:9">
      <c r="A201" s="18" t="s">
        <v>48</v>
      </c>
      <c r="B201" s="21"/>
      <c r="C201" s="21"/>
      <c r="D201" s="22"/>
      <c r="E201" s="21"/>
      <c r="F201" s="17">
        <f>SUMIFS(F$9:F$192,$E$9:$E$192,"???")</f>
        <v>1593514</v>
      </c>
      <c r="G201" s="17">
        <f>SUMIFS(G$9:G$192,$E$9:$E$192,"???")</f>
        <v>909515</v>
      </c>
      <c r="H201" s="17">
        <f>SUMIFS(H$9:H$192,$E$9:$E$192,"???")</f>
        <v>724182</v>
      </c>
      <c r="I201" s="17">
        <f>SUMIFS(I$9:I$192,$E$9:$E$192,"???")</f>
        <v>69724</v>
      </c>
    </row>
    <row r="202" spans="1:9">
      <c r="B202" s="23"/>
      <c r="C202" s="23"/>
      <c r="D202" s="23"/>
      <c r="E202" s="23"/>
      <c r="F202" s="24"/>
      <c r="G202" s="24"/>
      <c r="H202" s="24"/>
      <c r="I202" s="24"/>
    </row>
    <row r="203" spans="1:9">
      <c r="B203" s="23"/>
      <c r="C203" s="23"/>
      <c r="D203" s="23"/>
      <c r="E203" s="23"/>
      <c r="F203" s="24"/>
      <c r="G203" s="24"/>
      <c r="H203" s="24"/>
      <c r="I203" s="24"/>
    </row>
    <row r="204" spans="1:9" s="26" customFormat="1">
      <c r="A204" s="30"/>
      <c r="B204" s="31"/>
      <c r="C204" s="31"/>
      <c r="D204" s="31"/>
      <c r="E204" s="31"/>
      <c r="F204" s="32"/>
      <c r="G204" s="32"/>
      <c r="H204" s="32"/>
      <c r="I204" s="32"/>
    </row>
    <row r="205" spans="1:9" s="26" customFormat="1">
      <c r="A205" s="38" t="s">
        <v>50</v>
      </c>
      <c r="B205" s="39"/>
      <c r="C205" s="39"/>
      <c r="D205" s="39"/>
      <c r="E205" s="39"/>
      <c r="F205" s="40"/>
      <c r="G205" s="40"/>
      <c r="H205" s="40"/>
      <c r="I205" s="40"/>
    </row>
    <row r="206" spans="1:9" s="26" customFormat="1">
      <c r="A206" s="41" t="s">
        <v>6</v>
      </c>
      <c r="B206" s="22"/>
      <c r="C206" s="22"/>
      <c r="D206" s="22"/>
      <c r="E206" s="22"/>
      <c r="F206" s="42">
        <f t="shared" ref="F206:I218" si="13">SUMIFS(F$9:F$192,$B$9:$B$192,$A206,$E$9:$E$192,"???")</f>
        <v>152181</v>
      </c>
      <c r="G206" s="42">
        <f t="shared" si="13"/>
        <v>2504</v>
      </c>
      <c r="H206" s="42">
        <f t="shared" si="13"/>
        <v>153763</v>
      </c>
      <c r="I206" s="42">
        <f t="shared" si="13"/>
        <v>2504</v>
      </c>
    </row>
    <row r="207" spans="1:9" s="26" customFormat="1">
      <c r="A207" s="41" t="s">
        <v>7</v>
      </c>
      <c r="B207" s="22"/>
      <c r="C207" s="22"/>
      <c r="D207" s="22"/>
      <c r="E207" s="22"/>
      <c r="F207" s="42">
        <f t="shared" si="13"/>
        <v>60</v>
      </c>
      <c r="G207" s="42">
        <f t="shared" si="13"/>
        <v>0</v>
      </c>
      <c r="H207" s="42">
        <f t="shared" si="13"/>
        <v>60</v>
      </c>
      <c r="I207" s="42">
        <f t="shared" si="13"/>
        <v>0</v>
      </c>
    </row>
    <row r="208" spans="1:9" s="26" customFormat="1">
      <c r="A208" s="41" t="s">
        <v>8</v>
      </c>
      <c r="B208" s="22"/>
      <c r="C208" s="22"/>
      <c r="D208" s="22"/>
      <c r="E208" s="22"/>
      <c r="F208" s="42">
        <f t="shared" si="13"/>
        <v>3464</v>
      </c>
      <c r="G208" s="42">
        <f t="shared" si="13"/>
        <v>164</v>
      </c>
      <c r="H208" s="42">
        <f t="shared" si="13"/>
        <v>164</v>
      </c>
      <c r="I208" s="42">
        <f t="shared" si="13"/>
        <v>164</v>
      </c>
    </row>
    <row r="209" spans="1:9" s="26" customFormat="1">
      <c r="A209" s="41" t="s">
        <v>11</v>
      </c>
      <c r="B209" s="22"/>
      <c r="C209" s="22"/>
      <c r="D209" s="22"/>
      <c r="E209" s="22"/>
      <c r="F209" s="42">
        <f t="shared" si="13"/>
        <v>52950</v>
      </c>
      <c r="G209" s="42">
        <f t="shared" si="13"/>
        <v>5925</v>
      </c>
      <c r="H209" s="42">
        <f t="shared" si="13"/>
        <v>28061</v>
      </c>
      <c r="I209" s="42">
        <f t="shared" si="13"/>
        <v>5925</v>
      </c>
    </row>
    <row r="210" spans="1:9" s="26" customFormat="1">
      <c r="A210" s="41" t="s">
        <v>25</v>
      </c>
      <c r="B210" s="22"/>
      <c r="C210" s="22"/>
      <c r="D210" s="22"/>
      <c r="E210" s="22"/>
      <c r="F210" s="42">
        <f t="shared" si="13"/>
        <v>1057653</v>
      </c>
      <c r="G210" s="42">
        <f t="shared" si="13"/>
        <v>852409</v>
      </c>
      <c r="H210" s="42">
        <f t="shared" si="13"/>
        <v>208016</v>
      </c>
      <c r="I210" s="42">
        <f t="shared" si="13"/>
        <v>4158</v>
      </c>
    </row>
    <row r="211" spans="1:9" s="26" customFormat="1">
      <c r="A211" s="41" t="s">
        <v>28</v>
      </c>
      <c r="B211" s="22"/>
      <c r="C211" s="22"/>
      <c r="D211" s="22"/>
      <c r="E211" s="22"/>
      <c r="F211" s="42">
        <f t="shared" si="13"/>
        <v>1185</v>
      </c>
      <c r="G211" s="42">
        <f t="shared" si="13"/>
        <v>0</v>
      </c>
      <c r="H211" s="42">
        <f t="shared" si="13"/>
        <v>1685</v>
      </c>
      <c r="I211" s="42">
        <f t="shared" si="13"/>
        <v>0</v>
      </c>
    </row>
    <row r="212" spans="1:9" s="26" customFormat="1">
      <c r="A212" s="41" t="s">
        <v>16</v>
      </c>
      <c r="B212" s="22"/>
      <c r="C212" s="22"/>
      <c r="D212" s="22"/>
      <c r="E212" s="22"/>
      <c r="F212" s="42">
        <f t="shared" si="13"/>
        <v>165121</v>
      </c>
      <c r="G212" s="42">
        <f t="shared" si="13"/>
        <v>7345</v>
      </c>
      <c r="H212" s="42">
        <f t="shared" si="13"/>
        <v>164420</v>
      </c>
      <c r="I212" s="42">
        <f t="shared" si="13"/>
        <v>12902</v>
      </c>
    </row>
    <row r="213" spans="1:9" s="26" customFormat="1">
      <c r="A213" s="41" t="s">
        <v>23</v>
      </c>
      <c r="B213" s="22"/>
      <c r="C213" s="22"/>
      <c r="D213" s="22"/>
      <c r="E213" s="22"/>
      <c r="F213" s="42">
        <f t="shared" si="13"/>
        <v>86885</v>
      </c>
      <c r="G213" s="42">
        <f t="shared" si="13"/>
        <v>421</v>
      </c>
      <c r="H213" s="42">
        <f t="shared" si="13"/>
        <v>90592</v>
      </c>
      <c r="I213" s="42">
        <f t="shared" si="13"/>
        <v>421</v>
      </c>
    </row>
    <row r="214" spans="1:9" s="26" customFormat="1">
      <c r="A214" s="41" t="s">
        <v>22</v>
      </c>
      <c r="B214" s="22"/>
      <c r="C214" s="22"/>
      <c r="D214" s="22"/>
      <c r="E214" s="22"/>
      <c r="F214" s="42">
        <f t="shared" si="13"/>
        <v>0</v>
      </c>
      <c r="G214" s="42">
        <f t="shared" si="13"/>
        <v>0</v>
      </c>
      <c r="H214" s="42">
        <f t="shared" si="13"/>
        <v>0</v>
      </c>
      <c r="I214" s="42">
        <f t="shared" si="13"/>
        <v>0</v>
      </c>
    </row>
    <row r="215" spans="1:9" s="26" customFormat="1">
      <c r="A215" s="41" t="s">
        <v>34</v>
      </c>
      <c r="B215" s="22"/>
      <c r="C215" s="22"/>
      <c r="D215" s="22"/>
      <c r="E215" s="22"/>
      <c r="F215" s="42">
        <f t="shared" si="13"/>
        <v>50260</v>
      </c>
      <c r="G215" s="42">
        <f t="shared" si="13"/>
        <v>40747</v>
      </c>
      <c r="H215" s="42">
        <f t="shared" si="13"/>
        <v>53163</v>
      </c>
      <c r="I215" s="42">
        <f t="shared" si="13"/>
        <v>43650</v>
      </c>
    </row>
    <row r="216" spans="1:9" s="26" customFormat="1">
      <c r="A216" s="41" t="s">
        <v>17</v>
      </c>
      <c r="B216" s="22"/>
      <c r="C216" s="22"/>
      <c r="D216" s="22"/>
      <c r="E216" s="22"/>
      <c r="F216" s="42">
        <f t="shared" si="13"/>
        <v>18110</v>
      </c>
      <c r="G216" s="42">
        <f t="shared" si="13"/>
        <v>0</v>
      </c>
      <c r="H216" s="42">
        <f t="shared" si="13"/>
        <v>18205</v>
      </c>
      <c r="I216" s="42">
        <f t="shared" si="13"/>
        <v>0</v>
      </c>
    </row>
    <row r="217" spans="1:9" s="26" customFormat="1">
      <c r="A217" s="41" t="s">
        <v>12</v>
      </c>
      <c r="B217" s="22"/>
      <c r="C217" s="22"/>
      <c r="D217" s="22"/>
      <c r="E217" s="22"/>
      <c r="F217" s="42">
        <f t="shared" si="13"/>
        <v>4500</v>
      </c>
      <c r="G217" s="42">
        <f t="shared" si="13"/>
        <v>0</v>
      </c>
      <c r="H217" s="42">
        <f t="shared" si="13"/>
        <v>4908</v>
      </c>
      <c r="I217" s="42">
        <f t="shared" si="13"/>
        <v>0</v>
      </c>
    </row>
    <row r="218" spans="1:9" s="26" customFormat="1">
      <c r="A218" s="41" t="s">
        <v>52</v>
      </c>
      <c r="B218" s="22"/>
      <c r="C218" s="22"/>
      <c r="D218" s="22"/>
      <c r="E218" s="22"/>
      <c r="F218" s="42">
        <f t="shared" si="13"/>
        <v>1145</v>
      </c>
      <c r="G218" s="42">
        <f t="shared" si="13"/>
        <v>0</v>
      </c>
      <c r="H218" s="42">
        <f t="shared" si="13"/>
        <v>1145</v>
      </c>
      <c r="I218" s="42">
        <f t="shared" si="13"/>
        <v>0</v>
      </c>
    </row>
    <row r="219" spans="1:9" s="25" customFormat="1">
      <c r="A219" s="43" t="s">
        <v>49</v>
      </c>
      <c r="B219" s="39"/>
      <c r="C219" s="39"/>
      <c r="D219" s="44"/>
      <c r="E219" s="39"/>
      <c r="F219" s="40">
        <f>SUM(F206:F218)</f>
        <v>1593514</v>
      </c>
      <c r="G219" s="40">
        <f>SUM(G206:G218)</f>
        <v>909515</v>
      </c>
      <c r="H219" s="40">
        <f>SUM(H206:H218)</f>
        <v>724182</v>
      </c>
      <c r="I219" s="40">
        <f>SUM(I206:I218)</f>
        <v>69724</v>
      </c>
    </row>
    <row r="220" spans="1:9">
      <c r="H220" s="10"/>
      <c r="I220" s="10"/>
    </row>
    <row r="221" spans="1:9">
      <c r="A221" s="88" t="s">
        <v>106</v>
      </c>
      <c r="B221" s="91"/>
      <c r="C221" s="91"/>
      <c r="D221" s="91"/>
      <c r="E221" s="91"/>
      <c r="F221" s="93"/>
      <c r="G221" s="93"/>
      <c r="H221" s="93"/>
      <c r="I221" s="93"/>
    </row>
    <row r="222" spans="1:9">
      <c r="A222" s="89" t="s">
        <v>69</v>
      </c>
      <c r="B222" s="92"/>
      <c r="C222" s="92"/>
      <c r="D222" s="92"/>
      <c r="E222" s="92"/>
      <c r="F222" s="94">
        <f t="shared" ref="F222:F236" si="14">SUMIFS(F$9:F$194,$E$9:$E$194,$A222,$E$9:$E$194,"???")</f>
        <v>54139</v>
      </c>
      <c r="G222" s="94">
        <f t="shared" ref="G222:G236" si="15">SUMIFS(G$9:G$315,$E$9:$E$315,$A222,$E$9:$E$315,"???")</f>
        <v>3667</v>
      </c>
      <c r="H222" s="94">
        <f t="shared" ref="H222:H236" si="16">SUMIFS(H$9:H$194,$E$9:$E$194,$A222,$E$9:$E$194,"???")</f>
        <v>54139</v>
      </c>
      <c r="I222" s="94">
        <f t="shared" ref="I222:I236" si="17">SUMIFS(I$9:I$315,$E$9:$E$315,$A222,$E$9:$E$315,"???")</f>
        <v>3667</v>
      </c>
    </row>
    <row r="223" spans="1:9">
      <c r="A223" s="89" t="s">
        <v>62</v>
      </c>
      <c r="B223" s="92"/>
      <c r="C223" s="92"/>
      <c r="D223" s="92"/>
      <c r="E223" s="92"/>
      <c r="F223" s="94">
        <f t="shared" si="14"/>
        <v>86893</v>
      </c>
      <c r="G223" s="94">
        <f t="shared" si="15"/>
        <v>2337</v>
      </c>
      <c r="H223" s="94">
        <f t="shared" si="16"/>
        <v>86898</v>
      </c>
      <c r="I223" s="94">
        <f t="shared" si="17"/>
        <v>2337</v>
      </c>
    </row>
    <row r="224" spans="1:9">
      <c r="A224" s="89" t="s">
        <v>63</v>
      </c>
      <c r="B224" s="92"/>
      <c r="C224" s="92"/>
      <c r="D224" s="92"/>
      <c r="E224" s="92"/>
      <c r="F224" s="94">
        <f t="shared" si="14"/>
        <v>182755</v>
      </c>
      <c r="G224" s="94">
        <f t="shared" si="15"/>
        <v>3853</v>
      </c>
      <c r="H224" s="94">
        <f t="shared" si="16"/>
        <v>167026</v>
      </c>
      <c r="I224" s="94">
        <f t="shared" si="17"/>
        <v>9410</v>
      </c>
    </row>
    <row r="225" spans="1:9">
      <c r="A225" s="89" t="s">
        <v>68</v>
      </c>
      <c r="B225" s="92"/>
      <c r="C225" s="92"/>
      <c r="D225" s="92"/>
      <c r="E225" s="92"/>
      <c r="F225" s="94">
        <f t="shared" si="14"/>
        <v>0</v>
      </c>
      <c r="G225" s="94">
        <f t="shared" si="15"/>
        <v>0</v>
      </c>
      <c r="H225" s="94">
        <f t="shared" si="16"/>
        <v>0</v>
      </c>
      <c r="I225" s="94">
        <f t="shared" si="17"/>
        <v>0</v>
      </c>
    </row>
    <row r="226" spans="1:9">
      <c r="A226" s="89" t="s">
        <v>86</v>
      </c>
      <c r="B226" s="92"/>
      <c r="C226" s="92"/>
      <c r="D226" s="92"/>
      <c r="E226" s="92"/>
      <c r="F226" s="94">
        <f t="shared" si="14"/>
        <v>20188</v>
      </c>
      <c r="G226" s="94">
        <f t="shared" si="15"/>
        <v>13218</v>
      </c>
      <c r="H226" s="94">
        <f t="shared" si="16"/>
        <v>20172</v>
      </c>
      <c r="I226" s="94">
        <f t="shared" si="17"/>
        <v>13202</v>
      </c>
    </row>
    <row r="227" spans="1:9">
      <c r="A227" s="89" t="s">
        <v>103</v>
      </c>
      <c r="B227" s="92"/>
      <c r="C227" s="92"/>
      <c r="D227" s="92"/>
      <c r="E227" s="92"/>
      <c r="F227" s="94">
        <f t="shared" si="14"/>
        <v>0</v>
      </c>
      <c r="G227" s="94">
        <f t="shared" si="15"/>
        <v>0</v>
      </c>
      <c r="H227" s="94">
        <f t="shared" si="16"/>
        <v>0</v>
      </c>
      <c r="I227" s="94">
        <f t="shared" si="17"/>
        <v>0</v>
      </c>
    </row>
    <row r="228" spans="1:9">
      <c r="A228" s="89" t="s">
        <v>79</v>
      </c>
      <c r="B228" s="92"/>
      <c r="C228" s="92"/>
      <c r="D228" s="92"/>
      <c r="E228" s="92"/>
      <c r="F228" s="94">
        <f t="shared" si="14"/>
        <v>929699</v>
      </c>
      <c r="G228" s="94">
        <f t="shared" si="15"/>
        <v>881686</v>
      </c>
      <c r="H228" s="94">
        <f t="shared" si="16"/>
        <v>56804</v>
      </c>
      <c r="I228" s="94">
        <f t="shared" si="17"/>
        <v>36354</v>
      </c>
    </row>
    <row r="229" spans="1:9">
      <c r="A229" s="89" t="s">
        <v>15</v>
      </c>
      <c r="B229" s="92"/>
      <c r="C229" s="92"/>
      <c r="D229" s="92"/>
      <c r="E229" s="92"/>
      <c r="F229" s="94">
        <f t="shared" si="14"/>
        <v>247341</v>
      </c>
      <c r="G229" s="94">
        <f t="shared" si="15"/>
        <v>1309</v>
      </c>
      <c r="H229" s="94">
        <f t="shared" si="16"/>
        <v>270357</v>
      </c>
      <c r="I229" s="94">
        <f t="shared" si="17"/>
        <v>1309</v>
      </c>
    </row>
    <row r="230" spans="1:9">
      <c r="A230" s="89" t="s">
        <v>83</v>
      </c>
      <c r="B230" s="92"/>
      <c r="C230" s="92"/>
      <c r="D230" s="92"/>
      <c r="E230" s="92"/>
      <c r="F230" s="94">
        <f t="shared" si="14"/>
        <v>41303</v>
      </c>
      <c r="G230" s="94">
        <f t="shared" si="15"/>
        <v>0</v>
      </c>
      <c r="H230" s="94">
        <f t="shared" si="16"/>
        <v>44095</v>
      </c>
      <c r="I230" s="94">
        <f t="shared" si="17"/>
        <v>0</v>
      </c>
    </row>
    <row r="231" spans="1:9">
      <c r="A231" s="89" t="s">
        <v>73</v>
      </c>
      <c r="B231" s="92"/>
      <c r="C231" s="92"/>
      <c r="D231" s="92"/>
      <c r="E231" s="92"/>
      <c r="F231" s="94">
        <f t="shared" si="14"/>
        <v>15845</v>
      </c>
      <c r="G231" s="94">
        <f t="shared" si="15"/>
        <v>3445</v>
      </c>
      <c r="H231" s="94">
        <f t="shared" si="16"/>
        <v>14945</v>
      </c>
      <c r="I231" s="94">
        <f t="shared" si="17"/>
        <v>3445</v>
      </c>
    </row>
    <row r="232" spans="1:9">
      <c r="A232" s="89" t="s">
        <v>75</v>
      </c>
      <c r="B232" s="92"/>
      <c r="C232" s="92"/>
      <c r="D232" s="92"/>
      <c r="E232" s="92"/>
      <c r="F232" s="94">
        <f t="shared" si="14"/>
        <v>1145</v>
      </c>
      <c r="G232" s="94">
        <f t="shared" si="15"/>
        <v>0</v>
      </c>
      <c r="H232" s="94">
        <f t="shared" si="16"/>
        <v>1145</v>
      </c>
      <c r="I232" s="94">
        <f t="shared" si="17"/>
        <v>0</v>
      </c>
    </row>
    <row r="233" spans="1:9">
      <c r="A233" s="89" t="s">
        <v>71</v>
      </c>
      <c r="B233" s="92"/>
      <c r="C233" s="92"/>
      <c r="D233" s="92"/>
      <c r="E233" s="92"/>
      <c r="F233" s="94">
        <f t="shared" si="14"/>
        <v>9401</v>
      </c>
      <c r="G233" s="94">
        <f t="shared" si="15"/>
        <v>0</v>
      </c>
      <c r="H233" s="94">
        <f t="shared" si="16"/>
        <v>3796</v>
      </c>
      <c r="I233" s="94">
        <f t="shared" si="17"/>
        <v>0</v>
      </c>
    </row>
    <row r="234" spans="1:9">
      <c r="A234" s="89" t="s">
        <v>104</v>
      </c>
      <c r="B234" s="92"/>
      <c r="C234" s="92"/>
      <c r="D234" s="92"/>
      <c r="E234" s="92"/>
      <c r="F234" s="94">
        <f t="shared" si="14"/>
        <v>0</v>
      </c>
      <c r="G234" s="94">
        <f t="shared" si="15"/>
        <v>0</v>
      </c>
      <c r="H234" s="94">
        <f t="shared" si="16"/>
        <v>0</v>
      </c>
      <c r="I234" s="94">
        <f t="shared" si="17"/>
        <v>0</v>
      </c>
    </row>
    <row r="235" spans="1:9">
      <c r="A235" s="89" t="s">
        <v>64</v>
      </c>
      <c r="B235" s="92"/>
      <c r="C235" s="92"/>
      <c r="D235" s="92"/>
      <c r="E235" s="92"/>
      <c r="F235" s="94">
        <f t="shared" si="14"/>
        <v>1805</v>
      </c>
      <c r="G235" s="94">
        <f t="shared" si="15"/>
        <v>0</v>
      </c>
      <c r="H235" s="94">
        <f t="shared" si="16"/>
        <v>1805</v>
      </c>
      <c r="I235" s="94">
        <f t="shared" si="17"/>
        <v>0</v>
      </c>
    </row>
    <row r="236" spans="1:9">
      <c r="A236" s="89" t="s">
        <v>61</v>
      </c>
      <c r="B236" s="92"/>
      <c r="C236" s="92"/>
      <c r="D236" s="92"/>
      <c r="E236" s="92"/>
      <c r="F236" s="94">
        <f t="shared" si="14"/>
        <v>3000</v>
      </c>
      <c r="G236" s="94">
        <f t="shared" si="15"/>
        <v>0</v>
      </c>
      <c r="H236" s="94">
        <f t="shared" si="16"/>
        <v>3000</v>
      </c>
      <c r="I236" s="94">
        <f t="shared" si="17"/>
        <v>0</v>
      </c>
    </row>
    <row r="237" spans="1:9">
      <c r="A237" s="90" t="s">
        <v>49</v>
      </c>
      <c r="B237" s="91"/>
      <c r="C237" s="91"/>
      <c r="D237" s="95"/>
      <c r="E237" s="91"/>
      <c r="F237" s="93">
        <f>SUM(F222:F236)</f>
        <v>1593514</v>
      </c>
      <c r="G237" s="93">
        <f>SUM(G222:G236)</f>
        <v>909515</v>
      </c>
      <c r="H237" s="93">
        <f>SUM(H222:H236)</f>
        <v>724182</v>
      </c>
      <c r="I237" s="93">
        <f>SUM(I222:I236)</f>
        <v>69724</v>
      </c>
    </row>
    <row r="239" spans="1:9">
      <c r="A239" s="88" t="s">
        <v>138</v>
      </c>
      <c r="B239" s="91"/>
      <c r="C239" s="91"/>
      <c r="D239" s="91"/>
      <c r="E239" s="91"/>
      <c r="F239" s="93"/>
      <c r="G239" s="93"/>
      <c r="H239" s="93"/>
      <c r="I239" s="93"/>
    </row>
    <row r="240" spans="1:9">
      <c r="A240" s="127" t="s">
        <v>93</v>
      </c>
      <c r="B240" s="92"/>
      <c r="C240" s="92"/>
      <c r="D240" s="92"/>
      <c r="E240" s="92"/>
      <c r="F240" s="94">
        <f t="shared" ref="F240:I268" si="18">SUMIFS(F$11:F$282,$D$11:$D$282,$A240,$E$11:$E$282,"???")</f>
        <v>3544</v>
      </c>
      <c r="G240" s="94">
        <f t="shared" si="18"/>
        <v>164</v>
      </c>
      <c r="H240" s="94">
        <f t="shared" si="18"/>
        <v>0</v>
      </c>
      <c r="I240" s="94">
        <f t="shared" si="18"/>
        <v>0</v>
      </c>
    </row>
    <row r="241" spans="1:9">
      <c r="A241" s="127" t="s">
        <v>99</v>
      </c>
      <c r="B241" s="92"/>
      <c r="C241" s="92"/>
      <c r="D241" s="92"/>
      <c r="E241" s="92"/>
      <c r="F241" s="94">
        <f t="shared" si="18"/>
        <v>15463</v>
      </c>
      <c r="G241" s="94">
        <f t="shared" si="18"/>
        <v>9261</v>
      </c>
      <c r="H241" s="94">
        <f t="shared" si="18"/>
        <v>15447</v>
      </c>
      <c r="I241" s="94">
        <f t="shared" si="18"/>
        <v>9245</v>
      </c>
    </row>
    <row r="242" spans="1:9">
      <c r="A242" s="127" t="s">
        <v>100</v>
      </c>
      <c r="B242" s="92"/>
      <c r="C242" s="92"/>
      <c r="D242" s="92"/>
      <c r="E242" s="92"/>
      <c r="F242" s="94">
        <f t="shared" si="18"/>
        <v>0</v>
      </c>
      <c r="G242" s="94">
        <f t="shared" si="18"/>
        <v>0</v>
      </c>
      <c r="H242" s="94">
        <f t="shared" si="18"/>
        <v>0</v>
      </c>
      <c r="I242" s="94">
        <f t="shared" si="18"/>
        <v>0</v>
      </c>
    </row>
    <row r="243" spans="1:9">
      <c r="A243" s="127" t="s">
        <v>139</v>
      </c>
      <c r="B243" s="92"/>
      <c r="C243" s="92"/>
      <c r="D243" s="92"/>
      <c r="E243" s="92"/>
      <c r="F243" s="94">
        <f t="shared" si="18"/>
        <v>0</v>
      </c>
      <c r="G243" s="94">
        <f t="shared" si="18"/>
        <v>0</v>
      </c>
      <c r="H243" s="94">
        <f t="shared" si="18"/>
        <v>0</v>
      </c>
      <c r="I243" s="94">
        <f t="shared" si="18"/>
        <v>0</v>
      </c>
    </row>
    <row r="244" spans="1:9">
      <c r="A244" s="127" t="s">
        <v>95</v>
      </c>
      <c r="B244" s="92"/>
      <c r="C244" s="92"/>
      <c r="D244" s="92"/>
      <c r="E244" s="92"/>
      <c r="F244" s="94">
        <f t="shared" si="18"/>
        <v>24626</v>
      </c>
      <c r="G244" s="94">
        <f t="shared" si="18"/>
        <v>0</v>
      </c>
      <c r="H244" s="94">
        <f t="shared" si="18"/>
        <v>0</v>
      </c>
      <c r="I244" s="94">
        <f t="shared" si="18"/>
        <v>0</v>
      </c>
    </row>
    <row r="245" spans="1:9">
      <c r="A245" s="127" t="s">
        <v>145</v>
      </c>
      <c r="B245" s="92"/>
      <c r="C245" s="92"/>
      <c r="D245" s="92"/>
      <c r="E245" s="92"/>
      <c r="F245" s="94">
        <f t="shared" si="18"/>
        <v>0</v>
      </c>
      <c r="G245" s="94">
        <f t="shared" si="18"/>
        <v>0</v>
      </c>
      <c r="H245" s="94">
        <f t="shared" si="18"/>
        <v>0</v>
      </c>
      <c r="I245" s="94">
        <f t="shared" si="18"/>
        <v>0</v>
      </c>
    </row>
    <row r="246" spans="1:9">
      <c r="A246" s="127" t="s">
        <v>101</v>
      </c>
      <c r="B246" s="92"/>
      <c r="C246" s="92"/>
      <c r="D246" s="92"/>
      <c r="E246" s="92"/>
      <c r="F246" s="94">
        <f t="shared" si="18"/>
        <v>0</v>
      </c>
      <c r="G246" s="94">
        <f t="shared" si="18"/>
        <v>0</v>
      </c>
      <c r="H246" s="94">
        <f t="shared" si="18"/>
        <v>0</v>
      </c>
      <c r="I246" s="94">
        <f t="shared" si="18"/>
        <v>0</v>
      </c>
    </row>
    <row r="247" spans="1:9">
      <c r="A247" s="127" t="s">
        <v>130</v>
      </c>
      <c r="B247" s="92"/>
      <c r="C247" s="92"/>
      <c r="D247" s="92"/>
      <c r="E247" s="92"/>
      <c r="F247" s="94">
        <f t="shared" si="18"/>
        <v>3000</v>
      </c>
      <c r="G247" s="94">
        <f t="shared" si="18"/>
        <v>0</v>
      </c>
      <c r="H247" s="94">
        <f t="shared" si="18"/>
        <v>3000</v>
      </c>
      <c r="I247" s="94">
        <f t="shared" si="18"/>
        <v>0</v>
      </c>
    </row>
    <row r="248" spans="1:9">
      <c r="A248" s="127" t="s">
        <v>140</v>
      </c>
      <c r="B248" s="92"/>
      <c r="C248" s="92"/>
      <c r="D248" s="92"/>
      <c r="E248" s="92"/>
      <c r="F248" s="94">
        <f t="shared" si="18"/>
        <v>3000</v>
      </c>
      <c r="G248" s="94">
        <f t="shared" si="18"/>
        <v>0</v>
      </c>
      <c r="H248" s="94">
        <f t="shared" si="18"/>
        <v>3810</v>
      </c>
      <c r="I248" s="94">
        <f t="shared" si="18"/>
        <v>0</v>
      </c>
    </row>
    <row r="249" spans="1:9">
      <c r="A249" s="127" t="s">
        <v>90</v>
      </c>
      <c r="B249" s="92"/>
      <c r="C249" s="92"/>
      <c r="D249" s="92"/>
      <c r="E249" s="92"/>
      <c r="F249" s="94">
        <f t="shared" si="18"/>
        <v>0</v>
      </c>
      <c r="G249" s="94">
        <f t="shared" si="18"/>
        <v>0</v>
      </c>
      <c r="H249" s="94">
        <f t="shared" si="18"/>
        <v>0</v>
      </c>
      <c r="I249" s="94">
        <f t="shared" si="18"/>
        <v>0</v>
      </c>
    </row>
    <row r="250" spans="1:9">
      <c r="A250" s="127" t="s">
        <v>129</v>
      </c>
      <c r="B250" s="92"/>
      <c r="C250" s="92"/>
      <c r="D250" s="92"/>
      <c r="E250" s="92"/>
      <c r="F250" s="94">
        <f t="shared" si="18"/>
        <v>730</v>
      </c>
      <c r="G250" s="94">
        <f t="shared" si="18"/>
        <v>0</v>
      </c>
      <c r="H250" s="94">
        <f t="shared" si="18"/>
        <v>730</v>
      </c>
      <c r="I250" s="94">
        <f t="shared" si="18"/>
        <v>0</v>
      </c>
    </row>
    <row r="251" spans="1:9">
      <c r="A251" s="127" t="s">
        <v>132</v>
      </c>
      <c r="B251" s="92"/>
      <c r="C251" s="92"/>
      <c r="D251" s="92"/>
      <c r="E251" s="92"/>
      <c r="F251" s="94">
        <f t="shared" si="18"/>
        <v>384</v>
      </c>
      <c r="G251" s="94">
        <f t="shared" si="18"/>
        <v>0</v>
      </c>
      <c r="H251" s="94">
        <f t="shared" si="18"/>
        <v>784</v>
      </c>
      <c r="I251" s="94">
        <f t="shared" si="18"/>
        <v>0</v>
      </c>
    </row>
    <row r="252" spans="1:9">
      <c r="A252" s="127" t="s">
        <v>135</v>
      </c>
      <c r="B252" s="92"/>
      <c r="C252" s="92"/>
      <c r="D252" s="92"/>
      <c r="E252" s="92"/>
      <c r="F252" s="94">
        <f t="shared" si="18"/>
        <v>0</v>
      </c>
      <c r="G252" s="94">
        <f t="shared" si="18"/>
        <v>0</v>
      </c>
      <c r="H252" s="94">
        <f t="shared" si="18"/>
        <v>0</v>
      </c>
      <c r="I252" s="94">
        <f t="shared" si="18"/>
        <v>0</v>
      </c>
    </row>
    <row r="253" spans="1:9">
      <c r="A253" s="127" t="s">
        <v>96</v>
      </c>
      <c r="B253" s="92"/>
      <c r="C253" s="92"/>
      <c r="D253" s="92"/>
      <c r="E253" s="92"/>
      <c r="F253" s="94">
        <f t="shared" si="18"/>
        <v>21800</v>
      </c>
      <c r="G253" s="94">
        <f t="shared" si="18"/>
        <v>0</v>
      </c>
      <c r="H253" s="94">
        <f t="shared" si="18"/>
        <v>9114</v>
      </c>
      <c r="I253" s="94">
        <f t="shared" si="18"/>
        <v>0</v>
      </c>
    </row>
    <row r="254" spans="1:9">
      <c r="A254" s="127" t="s">
        <v>98</v>
      </c>
      <c r="B254" s="92"/>
      <c r="C254" s="92"/>
      <c r="D254" s="92"/>
      <c r="E254" s="92"/>
      <c r="F254" s="94">
        <f t="shared" si="18"/>
        <v>0</v>
      </c>
      <c r="G254" s="94">
        <f t="shared" si="18"/>
        <v>0</v>
      </c>
      <c r="H254" s="94">
        <f t="shared" si="18"/>
        <v>0</v>
      </c>
      <c r="I254" s="94">
        <f t="shared" si="18"/>
        <v>0</v>
      </c>
    </row>
    <row r="255" spans="1:9">
      <c r="A255" s="127" t="s">
        <v>141</v>
      </c>
      <c r="B255" s="92"/>
      <c r="C255" s="92"/>
      <c r="D255" s="92"/>
      <c r="E255" s="92"/>
      <c r="F255" s="94">
        <f t="shared" si="18"/>
        <v>0</v>
      </c>
      <c r="G255" s="94">
        <f t="shared" si="18"/>
        <v>0</v>
      </c>
      <c r="H255" s="94">
        <f t="shared" si="18"/>
        <v>0</v>
      </c>
      <c r="I255" s="94">
        <f t="shared" si="18"/>
        <v>0</v>
      </c>
    </row>
    <row r="256" spans="1:9">
      <c r="A256" s="127" t="s">
        <v>91</v>
      </c>
      <c r="B256" s="92"/>
      <c r="C256" s="92"/>
      <c r="D256" s="92"/>
      <c r="E256" s="92"/>
      <c r="F256" s="94">
        <f t="shared" si="18"/>
        <v>0</v>
      </c>
      <c r="G256" s="94">
        <f t="shared" si="18"/>
        <v>0</v>
      </c>
      <c r="H256" s="94">
        <f t="shared" si="18"/>
        <v>0</v>
      </c>
      <c r="I256" s="94">
        <f t="shared" si="18"/>
        <v>0</v>
      </c>
    </row>
    <row r="257" spans="1:12">
      <c r="A257" s="127" t="s">
        <v>115</v>
      </c>
      <c r="B257" s="92"/>
      <c r="C257" s="92"/>
      <c r="D257" s="92"/>
      <c r="E257" s="92"/>
      <c r="F257" s="94">
        <f t="shared" si="18"/>
        <v>1291</v>
      </c>
      <c r="G257" s="94">
        <f t="shared" si="18"/>
        <v>0</v>
      </c>
      <c r="H257" s="94">
        <f t="shared" si="18"/>
        <v>1291</v>
      </c>
      <c r="I257" s="94">
        <f t="shared" si="18"/>
        <v>0</v>
      </c>
    </row>
    <row r="258" spans="1:12">
      <c r="A258" s="127" t="s">
        <v>123</v>
      </c>
      <c r="B258" s="92"/>
      <c r="C258" s="92"/>
      <c r="D258" s="92"/>
      <c r="E258" s="92"/>
      <c r="F258" s="94">
        <f t="shared" si="18"/>
        <v>49671</v>
      </c>
      <c r="G258" s="94">
        <f t="shared" si="18"/>
        <v>31081</v>
      </c>
      <c r="H258" s="94">
        <f t="shared" si="18"/>
        <v>12203</v>
      </c>
      <c r="I258" s="94">
        <f t="shared" si="18"/>
        <v>10083</v>
      </c>
    </row>
    <row r="259" spans="1:12">
      <c r="A259" s="127" t="s">
        <v>121</v>
      </c>
      <c r="B259" s="92"/>
      <c r="C259" s="92"/>
      <c r="D259" s="92"/>
      <c r="E259" s="92"/>
      <c r="F259" s="94">
        <f t="shared" si="18"/>
        <v>605</v>
      </c>
      <c r="G259" s="94">
        <f t="shared" si="18"/>
        <v>0</v>
      </c>
      <c r="H259" s="94">
        <f t="shared" si="18"/>
        <v>615</v>
      </c>
      <c r="I259" s="94">
        <f t="shared" si="18"/>
        <v>0</v>
      </c>
    </row>
    <row r="260" spans="1:12">
      <c r="A260" s="127" t="s">
        <v>92</v>
      </c>
      <c r="B260" s="92"/>
      <c r="C260" s="92"/>
      <c r="D260" s="92"/>
      <c r="E260" s="92"/>
      <c r="F260" s="94">
        <f t="shared" si="18"/>
        <v>0</v>
      </c>
      <c r="G260" s="94">
        <f t="shared" si="18"/>
        <v>0</v>
      </c>
      <c r="H260" s="94">
        <f t="shared" si="18"/>
        <v>0</v>
      </c>
      <c r="I260" s="94">
        <f t="shared" si="18"/>
        <v>0</v>
      </c>
      <c r="L260" s="128"/>
    </row>
    <row r="261" spans="1:12">
      <c r="A261" s="127" t="s">
        <v>97</v>
      </c>
      <c r="B261" s="92"/>
      <c r="C261" s="92"/>
      <c r="D261" s="92"/>
      <c r="E261" s="92"/>
      <c r="F261" s="94">
        <f t="shared" si="18"/>
        <v>0</v>
      </c>
      <c r="G261" s="94">
        <f t="shared" si="18"/>
        <v>0</v>
      </c>
      <c r="H261" s="94">
        <f t="shared" si="18"/>
        <v>0</v>
      </c>
      <c r="I261" s="94">
        <f t="shared" si="18"/>
        <v>0</v>
      </c>
    </row>
    <row r="262" spans="1:12">
      <c r="A262" s="127" t="s">
        <v>108</v>
      </c>
      <c r="B262" s="92"/>
      <c r="C262" s="92"/>
      <c r="D262" s="92"/>
      <c r="E262" s="92"/>
      <c r="F262" s="94">
        <f t="shared" si="18"/>
        <v>526</v>
      </c>
      <c r="G262" s="94">
        <f t="shared" si="18"/>
        <v>0</v>
      </c>
      <c r="H262" s="94">
        <f t="shared" si="18"/>
        <v>401</v>
      </c>
      <c r="I262" s="94">
        <f t="shared" si="18"/>
        <v>0</v>
      </c>
    </row>
    <row r="263" spans="1:12">
      <c r="A263" s="127" t="s">
        <v>142</v>
      </c>
      <c r="B263" s="92"/>
      <c r="C263" s="92"/>
      <c r="D263" s="92"/>
      <c r="E263" s="92"/>
      <c r="F263" s="94">
        <f t="shared" si="18"/>
        <v>8</v>
      </c>
      <c r="G263" s="94">
        <f t="shared" si="18"/>
        <v>0</v>
      </c>
      <c r="H263" s="94">
        <f t="shared" si="18"/>
        <v>62</v>
      </c>
      <c r="I263" s="94">
        <f t="shared" si="18"/>
        <v>0</v>
      </c>
    </row>
    <row r="264" spans="1:12">
      <c r="A264" s="127" t="s">
        <v>94</v>
      </c>
      <c r="B264" s="92"/>
      <c r="C264" s="92"/>
      <c r="D264" s="92"/>
      <c r="E264" s="92"/>
      <c r="F264" s="94">
        <f t="shared" si="18"/>
        <v>157882</v>
      </c>
      <c r="G264" s="94">
        <f t="shared" si="18"/>
        <v>0</v>
      </c>
      <c r="H264" s="94">
        <f t="shared" si="18"/>
        <v>183054</v>
      </c>
      <c r="I264" s="94">
        <f t="shared" si="18"/>
        <v>0</v>
      </c>
    </row>
    <row r="265" spans="1:12">
      <c r="A265" s="127" t="s">
        <v>143</v>
      </c>
      <c r="B265" s="92"/>
      <c r="C265" s="92"/>
      <c r="D265" s="92"/>
      <c r="E265" s="92"/>
      <c r="F265" s="94">
        <f t="shared" si="18"/>
        <v>0</v>
      </c>
      <c r="G265" s="94">
        <f t="shared" si="18"/>
        <v>0</v>
      </c>
      <c r="H265" s="94">
        <f t="shared" si="18"/>
        <v>0</v>
      </c>
      <c r="I265" s="94">
        <f t="shared" si="18"/>
        <v>0</v>
      </c>
    </row>
    <row r="266" spans="1:12">
      <c r="A266" s="127" t="s">
        <v>144</v>
      </c>
      <c r="B266" s="92"/>
      <c r="C266" s="92"/>
      <c r="D266" s="92"/>
      <c r="E266" s="92"/>
      <c r="F266" s="94">
        <f t="shared" si="18"/>
        <v>2835</v>
      </c>
      <c r="G266" s="94">
        <f t="shared" si="18"/>
        <v>0</v>
      </c>
      <c r="H266" s="94">
        <f t="shared" si="18"/>
        <v>2835</v>
      </c>
      <c r="I266" s="94">
        <f t="shared" si="18"/>
        <v>0</v>
      </c>
    </row>
    <row r="267" spans="1:12">
      <c r="A267" s="127" t="s">
        <v>113</v>
      </c>
      <c r="B267" s="92"/>
      <c r="C267" s="92"/>
      <c r="D267" s="92"/>
      <c r="E267" s="92"/>
      <c r="F267" s="94">
        <f t="shared" si="18"/>
        <v>871813</v>
      </c>
      <c r="G267" s="94">
        <f t="shared" si="18"/>
        <v>827253</v>
      </c>
      <c r="H267" s="94">
        <f t="shared" si="18"/>
        <v>19330</v>
      </c>
      <c r="I267" s="94">
        <f t="shared" si="18"/>
        <v>0</v>
      </c>
    </row>
    <row r="268" spans="1:12">
      <c r="A268" s="127" t="s">
        <v>89</v>
      </c>
      <c r="B268" s="92"/>
      <c r="C268" s="92"/>
      <c r="D268" s="92"/>
      <c r="E268" s="92"/>
      <c r="F268" s="94">
        <f t="shared" si="18"/>
        <v>436336</v>
      </c>
      <c r="G268" s="94">
        <f t="shared" si="18"/>
        <v>41756</v>
      </c>
      <c r="H268" s="94">
        <f t="shared" si="18"/>
        <v>471506</v>
      </c>
      <c r="I268" s="94">
        <f t="shared" si="18"/>
        <v>50396</v>
      </c>
    </row>
    <row r="269" spans="1:12">
      <c r="A269" s="90" t="s">
        <v>49</v>
      </c>
      <c r="B269" s="91"/>
      <c r="C269" s="91"/>
      <c r="D269" s="91"/>
      <c r="E269" s="95"/>
      <c r="F269" s="93">
        <f>SUM(F240:F268)</f>
        <v>1593514</v>
      </c>
      <c r="G269" s="93">
        <f>SUM(G240:G268)</f>
        <v>909515</v>
      </c>
      <c r="H269" s="93">
        <f>SUM(H240:H268)</f>
        <v>724182</v>
      </c>
      <c r="I269" s="93">
        <f>SUM(I240:I268)</f>
        <v>69724</v>
      </c>
    </row>
  </sheetData>
  <autoFilter ref="A8:G195">
    <filterColumn colId="1"/>
    <filterColumn colId="2"/>
    <filterColumn colId="3"/>
  </autoFilter>
  <mergeCells count="12">
    <mergeCell ref="G1:I1"/>
    <mergeCell ref="G2:I2"/>
    <mergeCell ref="H7:I7"/>
    <mergeCell ref="G3:I3"/>
    <mergeCell ref="G4:I4"/>
    <mergeCell ref="A5:I5"/>
    <mergeCell ref="D7:D8"/>
    <mergeCell ref="F7:G7"/>
    <mergeCell ref="E7:E8"/>
    <mergeCell ref="A7:A8"/>
    <mergeCell ref="B7:B8"/>
    <mergeCell ref="C7:C8"/>
  </mergeCells>
  <dataValidations count="2">
    <dataValidation type="textLength" operator="equal" allowBlank="1" showInputMessage="1" showErrorMessage="1" sqref="D196 D179:D180 D163:D164 D131 D105:D106 D93 D87 D82 D56 D9:D10 D34 D31 D13 D25 D19 D49:D50 D45:D46 D68 D60 D76:D77 D99 D116 D144:D145 D141 D156 D169 D175 D185:D186 D189:D190 D194">
      <formula1>7</formula1>
    </dataValidation>
    <dataValidation type="textLength" operator="equal" allowBlank="1" showInputMessage="1" showErrorMessage="1" sqref="D191:D193 D187:D188 D165:D168 D132:D140 D107:D115 D88:D92 D94:D98 A240:A268 D83:D86 D47:D48 D35:D44 D26:D30 D20:D24 D32:D33 D11:D12 D14:D18 D51:D55 D57:D59 D69:D75 D78:D81 D100:D104 D117:D130 D146:D155 D142:D143 D157:D162 D170:D174 D176:D178 D181:D184 D61:D67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User</cp:lastModifiedBy>
  <cp:lastPrinted>2021-11-09T05:31:10Z</cp:lastPrinted>
  <dcterms:created xsi:type="dcterms:W3CDTF">2009-11-05T14:15:41Z</dcterms:created>
  <dcterms:modified xsi:type="dcterms:W3CDTF">2022-07-27T07:54:45Z</dcterms:modified>
</cp:coreProperties>
</file>