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14385" windowHeight="12765"/>
  </bookViews>
  <sheets>
    <sheet name="прил для программы " sheetId="8" r:id="rId1"/>
    <sheet name="Лист1" sheetId="9" r:id="rId2"/>
  </sheets>
  <definedNames>
    <definedName name="_xlnm.Print_Titles" localSheetId="0">'прил для программы '!$13:$15</definedName>
  </definedNames>
  <calcPr calcId="152511" fullPrecision="0"/>
</workbook>
</file>

<file path=xl/calcChain.xml><?xml version="1.0" encoding="utf-8"?>
<calcChain xmlns="http://schemas.openxmlformats.org/spreadsheetml/2006/main">
  <c r="K72" i="8" l="1"/>
  <c r="K70" i="8"/>
  <c r="J114" i="8" l="1"/>
  <c r="K215" i="8" l="1"/>
  <c r="J215" i="8"/>
  <c r="D197" i="8"/>
  <c r="K88" i="8" l="1"/>
  <c r="J88" i="8"/>
  <c r="G206" i="8" l="1"/>
  <c r="H206" i="8"/>
  <c r="I206" i="8"/>
  <c r="J206" i="8"/>
  <c r="K206" i="8"/>
  <c r="F206" i="8"/>
  <c r="D207" i="8"/>
  <c r="D182" i="8" l="1"/>
  <c r="I167" i="8" l="1"/>
  <c r="I121" i="8" s="1"/>
  <c r="J167" i="8"/>
  <c r="J121" i="8" s="1"/>
  <c r="K167" i="8"/>
  <c r="K121" i="8" s="1"/>
  <c r="H167" i="8"/>
  <c r="H121" i="8" s="1"/>
  <c r="D64" i="8"/>
  <c r="D65" i="8"/>
  <c r="D66" i="8"/>
  <c r="D63" i="8"/>
  <c r="I88" i="8" l="1"/>
  <c r="K78" i="8"/>
  <c r="J78" i="8"/>
  <c r="I78" i="8"/>
  <c r="K67" i="8"/>
  <c r="J67" i="8"/>
  <c r="I67" i="8"/>
  <c r="J16" i="8" l="1"/>
  <c r="K16" i="8"/>
  <c r="I16" i="8"/>
  <c r="D88" i="8"/>
  <c r="D67" i="8"/>
  <c r="D78" i="8"/>
  <c r="J117" i="8" l="1"/>
  <c r="I117" i="8"/>
  <c r="H117" i="8"/>
  <c r="G117" i="8"/>
  <c r="F117" i="8"/>
  <c r="E117" i="8"/>
  <c r="D120" i="8"/>
  <c r="D28" i="8" l="1"/>
  <c r="D190" i="8"/>
  <c r="D195" i="8" l="1"/>
  <c r="D20" i="8" l="1"/>
  <c r="D21" i="8"/>
  <c r="D19" i="8"/>
  <c r="H49" i="8"/>
  <c r="D51" i="8"/>
  <c r="D24" i="8"/>
  <c r="D23" i="8"/>
  <c r="D60" i="8"/>
  <c r="D61" i="8"/>
  <c r="D62" i="8"/>
  <c r="D59" i="8"/>
  <c r="D57" i="8"/>
  <c r="D56" i="8"/>
  <c r="D54" i="8"/>
  <c r="D52" i="8"/>
  <c r="D50" i="8"/>
  <c r="D43" i="8"/>
  <c r="D44" i="8"/>
  <c r="D45" i="8"/>
  <c r="D46" i="8"/>
  <c r="D47" i="8"/>
  <c r="D48" i="8"/>
  <c r="D42" i="8"/>
  <c r="D33" i="8"/>
  <c r="D34" i="8"/>
  <c r="D35" i="8"/>
  <c r="D36" i="8"/>
  <c r="D37" i="8"/>
  <c r="D38" i="8"/>
  <c r="D39" i="8"/>
  <c r="D40" i="8"/>
  <c r="D41" i="8"/>
  <c r="D32" i="8"/>
  <c r="D26" i="8"/>
  <c r="D27" i="8"/>
  <c r="D29" i="8"/>
  <c r="D30" i="8"/>
  <c r="D25" i="8"/>
  <c r="H58" i="8"/>
  <c r="H55" i="8"/>
  <c r="H53" i="8"/>
  <c r="H31" i="8"/>
  <c r="H22" i="8"/>
  <c r="H18" i="8"/>
  <c r="H17" i="8" s="1"/>
  <c r="D18" i="8" l="1"/>
  <c r="D58" i="8"/>
  <c r="D55" i="8"/>
  <c r="D53" i="8"/>
  <c r="D49" i="8"/>
  <c r="D31" i="8"/>
  <c r="D22" i="8"/>
  <c r="K117" i="8"/>
  <c r="D17" i="8" l="1"/>
  <c r="H193" i="8"/>
  <c r="I193" i="8"/>
  <c r="J193" i="8"/>
  <c r="G193" i="8" l="1"/>
  <c r="D201" i="8" l="1"/>
  <c r="D202" i="8"/>
  <c r="D203" i="8"/>
  <c r="D204" i="8"/>
  <c r="F199" i="8"/>
  <c r="G199" i="8"/>
  <c r="H199" i="8"/>
  <c r="I199" i="8"/>
  <c r="J199" i="8"/>
  <c r="K199" i="8"/>
  <c r="E199" i="8"/>
  <c r="F165" i="8" l="1"/>
  <c r="F137" i="8" l="1"/>
  <c r="E217" i="8" l="1"/>
  <c r="F217" i="8"/>
  <c r="G217" i="8"/>
  <c r="H217" i="8"/>
  <c r="I217" i="8"/>
  <c r="J217" i="8"/>
  <c r="K217" i="8"/>
  <c r="D208" i="8"/>
  <c r="D206" i="8" s="1"/>
  <c r="D205" i="8"/>
  <c r="D200" i="8"/>
  <c r="D199" i="8" s="1"/>
  <c r="D198" i="8"/>
  <c r="D196" i="8"/>
  <c r="D194" i="8"/>
  <c r="D192" i="8"/>
  <c r="D191" i="8"/>
  <c r="D189" i="8"/>
  <c r="D188" i="8"/>
  <c r="D187" i="8"/>
  <c r="D186" i="8"/>
  <c r="D184" i="8"/>
  <c r="D183" i="8"/>
  <c r="D181" i="8"/>
  <c r="D180" i="8"/>
  <c r="D179" i="8"/>
  <c r="D178" i="8"/>
  <c r="D177" i="8"/>
  <c r="D176" i="8"/>
  <c r="D174" i="8"/>
  <c r="D173" i="8"/>
  <c r="D172" i="8"/>
  <c r="D171" i="8"/>
  <c r="D169" i="8"/>
  <c r="D168" i="8"/>
  <c r="D166" i="8"/>
  <c r="D164" i="8"/>
  <c r="D163" i="8"/>
  <c r="D161" i="8"/>
  <c r="D159" i="8"/>
  <c r="D160" i="8"/>
  <c r="D158" i="8"/>
  <c r="D157" i="8"/>
  <c r="D155" i="8"/>
  <c r="D156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6" i="8"/>
  <c r="D135" i="8"/>
  <c r="D134" i="8"/>
  <c r="D133" i="8"/>
  <c r="D132" i="8"/>
  <c r="D131" i="8"/>
  <c r="D130" i="8"/>
  <c r="D129" i="8"/>
  <c r="D128" i="8"/>
  <c r="D127" i="8"/>
  <c r="D122" i="8"/>
  <c r="D119" i="8"/>
  <c r="D118" i="8"/>
  <c r="J216" i="8"/>
  <c r="K216" i="8"/>
  <c r="J214" i="8"/>
  <c r="K193" i="8"/>
  <c r="K214" i="8" s="1"/>
  <c r="J185" i="8"/>
  <c r="K185" i="8"/>
  <c r="D16" i="8"/>
  <c r="D117" i="8" l="1"/>
  <c r="K213" i="8"/>
  <c r="J213" i="8"/>
  <c r="K116" i="8"/>
  <c r="J116" i="8"/>
  <c r="J212" i="8" s="1"/>
  <c r="D217" i="8"/>
  <c r="K212" i="8" l="1"/>
  <c r="K210" i="8"/>
  <c r="J210" i="8"/>
  <c r="F193" i="8"/>
  <c r="E215" i="8"/>
  <c r="F175" i="8" l="1"/>
  <c r="G175" i="8"/>
  <c r="E175" i="8"/>
  <c r="D175" i="8" l="1"/>
  <c r="F170" i="8"/>
  <c r="G170" i="8"/>
  <c r="E170" i="8"/>
  <c r="D170" i="8" l="1"/>
  <c r="F167" i="8"/>
  <c r="G167" i="8"/>
  <c r="E167" i="8"/>
  <c r="G165" i="8"/>
  <c r="E165" i="8"/>
  <c r="F162" i="8"/>
  <c r="G162" i="8"/>
  <c r="E162" i="8"/>
  <c r="D165" i="8" l="1"/>
  <c r="D167" i="8"/>
  <c r="D162" i="8"/>
  <c r="G137" i="8"/>
  <c r="E137" i="8"/>
  <c r="D137" i="8" l="1"/>
  <c r="F126" i="8"/>
  <c r="F121" i="8" s="1"/>
  <c r="G126" i="8"/>
  <c r="G121" i="8" s="1"/>
  <c r="E126" i="8"/>
  <c r="E121" i="8" s="1"/>
  <c r="D121" i="8" l="1"/>
  <c r="D126" i="8"/>
  <c r="F215" i="8"/>
  <c r="G215" i="8"/>
  <c r="H215" i="8"/>
  <c r="I215" i="8"/>
  <c r="D215" i="8" l="1"/>
  <c r="I216" i="8"/>
  <c r="H216" i="8"/>
  <c r="G216" i="8"/>
  <c r="F216" i="8"/>
  <c r="E216" i="8"/>
  <c r="D193" i="8"/>
  <c r="I214" i="8"/>
  <c r="H214" i="8"/>
  <c r="G214" i="8"/>
  <c r="F214" i="8"/>
  <c r="E193" i="8"/>
  <c r="E214" i="8" s="1"/>
  <c r="I185" i="8"/>
  <c r="H185" i="8"/>
  <c r="G185" i="8"/>
  <c r="G213" i="8" s="1"/>
  <c r="F185" i="8"/>
  <c r="E185" i="8"/>
  <c r="E213" i="8" s="1"/>
  <c r="I116" i="8"/>
  <c r="I212" i="8" s="1"/>
  <c r="H116" i="8"/>
  <c r="H212" i="8" s="1"/>
  <c r="I213" i="8" l="1"/>
  <c r="I210" i="8"/>
  <c r="H213" i="8"/>
  <c r="H210" i="8"/>
  <c r="D214" i="8"/>
  <c r="F213" i="8"/>
  <c r="D216" i="8"/>
  <c r="E116" i="8"/>
  <c r="E210" i="8" s="1"/>
  <c r="D185" i="8"/>
  <c r="F116" i="8"/>
  <c r="F210" i="8" s="1"/>
  <c r="G116" i="8"/>
  <c r="G210" i="8" s="1"/>
  <c r="D213" i="8" l="1"/>
  <c r="D210" i="8"/>
  <c r="E212" i="8"/>
  <c r="D116" i="8"/>
  <c r="G212" i="8"/>
  <c r="F212" i="8"/>
  <c r="D212" i="8" l="1"/>
</calcChain>
</file>

<file path=xl/sharedStrings.xml><?xml version="1.0" encoding="utf-8"?>
<sst xmlns="http://schemas.openxmlformats.org/spreadsheetml/2006/main" count="327" uniqueCount="260">
  <si>
    <t>№</t>
  </si>
  <si>
    <t>Наименование мероприятия</t>
  </si>
  <si>
    <t>Планируемый объем финансирования, тыс. руб.</t>
  </si>
  <si>
    <t>Оплата за потребленную электрическую энергию объектами наружного уличного освещения</t>
  </si>
  <si>
    <t>Осуществление санитарно-противоэпидемических (профилактических) мероприятий защиты населения – отлов безнадзорных животных (собак)</t>
  </si>
  <si>
    <t>Содержание зеленых насаждений (спиливание сухих, аварийных деревьев, обрезка  ветвей)</t>
  </si>
  <si>
    <t>Оплата за потребленную электрическую энергию светофорными объектами</t>
  </si>
  <si>
    <t>Приобретение и установка малых архитектурных форм, детских площадок, спортивных сооружений</t>
  </si>
  <si>
    <t>Покраска уличных урн</t>
  </si>
  <si>
    <t>Всего по Программе:</t>
  </si>
  <si>
    <t>Техническое обслуживание газового оборудования мемориального комплекса "Вечный огонь"</t>
  </si>
  <si>
    <t>Поставка и транспортировка газа для газового оборудования мемориального комплекса "Вечный огонь"</t>
  </si>
  <si>
    <t>Техническое обслуживание и  ремонт светофорных объектов</t>
  </si>
  <si>
    <t>Администрация городского округа Кинель / Администрация городского округа Кинель</t>
  </si>
  <si>
    <t>Управление архитектуры и градостроительства городского округа Кинель / Управление архитектуры и градостроительства городского округа Кинель</t>
  </si>
  <si>
    <t>Администрация городского округа Кинель / МБУ «СБСК»</t>
  </si>
  <si>
    <t>Администрация городского округа Кинель / МКУ «Управление ЖКХ»</t>
  </si>
  <si>
    <t>Перечень программных мероприятий</t>
  </si>
  <si>
    <t>Срок реализации, гг</t>
  </si>
  <si>
    <t>к муниципальной программе городского округа Кинель Самарской области</t>
  </si>
  <si>
    <t xml:space="preserve">"Комплексное благоустройство городского округа Кинель Самарской области </t>
  </si>
  <si>
    <t>устранение повреждение обочин автодорог путем отсыпки щебнем</t>
  </si>
  <si>
    <t xml:space="preserve">отсыпка проезжей части грунто-щебеночных дорог щебнем </t>
  </si>
  <si>
    <t>Поставка инертных материалов (щебень и т.д.), в том числе</t>
  </si>
  <si>
    <t>отсыпка аварийных участков дорог</t>
  </si>
  <si>
    <t>Текущее содержание объектов благоустройства (привлечение подрядчика к выполнению работ)</t>
  </si>
  <si>
    <t>Текущее содержание фонтана на пл. Мира (привлечение подрядчика к выполнению работ)</t>
  </si>
  <si>
    <t>Мероприятия по  праздничному оформлению мест общего пользования (ремонт фонтана, поставка товаров к праздникам (включая новогодние праздники), поставка гирлянд и т.д.)</t>
  </si>
  <si>
    <t xml:space="preserve">Приобретение материалов для текущего ремонта контейнерных площадок </t>
  </si>
  <si>
    <t xml:space="preserve">Покраска контейнеров - мусоросборников </t>
  </si>
  <si>
    <t>Устройство основания существующих остановочных павильонов</t>
  </si>
  <si>
    <t>Приобретение материалов для текущего ремонта остановочных павильонов (окраска конструкций)</t>
  </si>
  <si>
    <t xml:space="preserve">Приобретение материалов для ремонта торговых рядов уличных (окраска конструкций) </t>
  </si>
  <si>
    <t>Приобретение материалов для текущего ремонта дорожных (пешеходных) ограждений (окраска конструкций)</t>
  </si>
  <si>
    <t>Приобретение материалов для текущего ремонта опор дорожных знаков (окраска)</t>
  </si>
  <si>
    <t>Текущий ремонт обелисков, памятников</t>
  </si>
  <si>
    <t>Приобретение материалов для текущего обслуживания и текущего ремонта объектов наружного уличного освещения</t>
  </si>
  <si>
    <t>Приобретение прочих товаров, работ, услуг ( из статьи 340 МЗ приобретение противогололедных материалов (песок речной, концентрат минеральный- галит), в том числе:</t>
  </si>
  <si>
    <t>автодороги (702 204 м2)</t>
  </si>
  <si>
    <t>тротуары (49 109 м2)</t>
  </si>
  <si>
    <t>парки (4857,8 м2)</t>
  </si>
  <si>
    <t>остановочные павильоны (565,3 м2)</t>
  </si>
  <si>
    <t>окраска бордюрного камня вдоль автодорог, парковочных мест, тротуаров, бетонных ограждений контейнерных площадок,  проведение месячника (побелка деревьев и выдача извести организациям)(известь)</t>
  </si>
  <si>
    <t xml:space="preserve">окраска бордюрного камня (краска водоэмульсионная) г. Кинель ул. Маяковского </t>
  </si>
  <si>
    <t>расходные материалы для проведения месячника (мешки для сбора мусора )</t>
  </si>
  <si>
    <t>расходные материалы для проведения месячника (инвентарь)</t>
  </si>
  <si>
    <t>асфальтобетонная смесь, битумная эмульсия</t>
  </si>
  <si>
    <t>литой асфальт тип 1 (приготовление силами МБУ "СБСК")</t>
  </si>
  <si>
    <t>Администрация городского округа Кинель / МКУ «РИТУАЛ»</t>
  </si>
  <si>
    <t>2.1.</t>
  </si>
  <si>
    <t>2.1.1.</t>
  </si>
  <si>
    <t>2.1.2.</t>
  </si>
  <si>
    <t>2.2.</t>
  </si>
  <si>
    <t>Прочие мероприятия по благоустройству:</t>
  </si>
  <si>
    <t>2.2.2.</t>
  </si>
  <si>
    <t>2.2.1.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</si>
  <si>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</si>
  <si>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</si>
  <si>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</si>
  <si>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</si>
  <si>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</si>
  <si>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</si>
  <si>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</si>
  <si>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</si>
  <si>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</si>
  <si>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</si>
  <si>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</si>
  <si>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</si>
  <si>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</si>
  <si>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</si>
  <si>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</si>
  <si>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</si>
  <si>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2.2.19.</t>
  </si>
  <si>
    <t>2.2.20.</t>
  </si>
  <si>
    <t>2.2.21.</t>
  </si>
  <si>
    <t>2.2.22.</t>
  </si>
  <si>
    <t>2.2.23.</t>
  </si>
  <si>
    <t>2.2.24.</t>
  </si>
  <si>
    <t>2.2.26.</t>
  </si>
  <si>
    <t>2.2.25.</t>
  </si>
  <si>
    <t>2.2.27.</t>
  </si>
  <si>
    <t>2.2.28.</t>
  </si>
  <si>
    <t>2.2.29.</t>
  </si>
  <si>
    <t>Содержание</t>
  </si>
  <si>
    <t>4.1.</t>
  </si>
  <si>
    <t>4.2.</t>
  </si>
  <si>
    <t>4.3.</t>
  </si>
  <si>
    <t>4.4.</t>
  </si>
  <si>
    <t>Устройство ограждения мест общего пользования</t>
  </si>
  <si>
    <t>6.1.</t>
  </si>
  <si>
    <t>Проведение отдельных видов работ по МКД</t>
  </si>
  <si>
    <t>Текущий ремонт памятников, мероприятия по благоустройству парков</t>
  </si>
  <si>
    <t>Уличное освещение:</t>
  </si>
  <si>
    <t>Главный распорядитель бюджетных средств / ответственный исполнитель</t>
  </si>
  <si>
    <t>Мероприятия, направленные на иные цели  (Субсидии на иные цели):</t>
  </si>
  <si>
    <t>Мероприятия, направленные на комплексное благоустройство, выполняемые в рамках муниципального задания (Субсидия)</t>
  </si>
  <si>
    <t>Мероприятия в области содействия занятости населения (Субсидия)</t>
  </si>
  <si>
    <t>в  том числе по годам</t>
  </si>
  <si>
    <t xml:space="preserve">в том числе </t>
  </si>
  <si>
    <t>Администрация городского округа Кинель</t>
  </si>
  <si>
    <t>МБУ "СБСК"</t>
  </si>
  <si>
    <t>МКУ "Управление ЖКХ"</t>
  </si>
  <si>
    <t>МКУ "Ритуал"</t>
  </si>
  <si>
    <t>Управление архитектуры и градостроительства го Кинель</t>
  </si>
  <si>
    <t>Субсидия на компенсацию выпадающих доходов по вывозу нечистот</t>
  </si>
  <si>
    <t>Лизинг коммунальной техники для муниципальных нужд</t>
  </si>
  <si>
    <t>Субсидия на проведение ремонта МКД</t>
  </si>
  <si>
    <t>2.2.30.</t>
  </si>
  <si>
    <t>от " 29 "  сентября 2017 г. №2905</t>
  </si>
  <si>
    <t>Благоустройство общественных территорий</t>
  </si>
  <si>
    <r>
      <t>Приобретение материалов в рамках комплекса работ по дорожным одеждам автомобильных дорог (</t>
    </r>
    <r>
      <rPr>
        <i/>
        <sz val="14"/>
        <color theme="1"/>
        <rFont val="Times New Roman"/>
        <family val="1"/>
        <charset val="204"/>
      </rPr>
      <t>устранение деформаций и повреждений дорожных покрытий(заделка выбоин, просадок, шелушения, выкрашивания и др. дефектов</t>
    </r>
    <r>
      <rPr>
        <sz val="16"/>
        <color theme="1"/>
        <rFont val="Times New Roman"/>
        <family val="1"/>
        <charset val="204"/>
      </rPr>
      <t xml:space="preserve">), </t>
    </r>
    <r>
      <rPr>
        <i/>
        <sz val="14"/>
        <color theme="1"/>
        <rFont val="Times New Roman"/>
        <family val="1"/>
        <charset val="204"/>
      </rPr>
      <t>исправление кромок покрытий, устранение повреждений бордюров, заливка трещин на асфальтобетонных покрытиях, восстановление и заполнение деформационных швов, ликвидация колей, фрезерование неровностей с заполнением инертными материалами или асфальтобетоном)</t>
    </r>
    <r>
      <rPr>
        <sz val="16"/>
        <color theme="1"/>
        <rFont val="Times New Roman"/>
        <family val="1"/>
        <charset val="204"/>
      </rPr>
      <t>; в том числе:</t>
    </r>
  </si>
  <si>
    <t xml:space="preserve">Противопаводковые мероприятия (откачка талых и дождевых вод в местах их скопления) привлечение подрядчика к выполнению работ </t>
  </si>
  <si>
    <t>Мероприятия по благоустройству территорий массового отдыха населения (закупка рассады, выдача рассады)</t>
  </si>
  <si>
    <t>Мероприятия по благоустройству территории массового отдыха населения (приобретение материалов для изготовления вертикальных вазонов, приобретение подвесных вазонов для их установки на пешеходное ограждение)</t>
  </si>
  <si>
    <t>Приобретение материалов для содержания  объектов благоустройства:</t>
  </si>
  <si>
    <t>расходные материалы для нанесения вертикальной разметки (ул.Пушкина)</t>
  </si>
  <si>
    <t>Устройство контейнерных площадок</t>
  </si>
  <si>
    <t>Приобретение контейнеров-мусоросборников</t>
  </si>
  <si>
    <t>Приобретение и установка уличных урн</t>
  </si>
  <si>
    <t>Приобретение и установка остановочных павильонов</t>
  </si>
  <si>
    <t>Приобретение и установка торговых рядов уличных</t>
  </si>
  <si>
    <t>Приобретение и установка информационных щитов</t>
  </si>
  <si>
    <t>Приобретение материалов для содержания оборудования на детских, игровых и спортивных площадках</t>
  </si>
  <si>
    <t>Приобретение оборудования для текущего содержания объектов благоустройства</t>
  </si>
  <si>
    <t xml:space="preserve">Приобретение расходных материалов и зап.частей для осуществления работ по благоустройству </t>
  </si>
  <si>
    <t xml:space="preserve">Приобретение прочих товаров, работ, услуг (ст.340), в том числе </t>
  </si>
  <si>
    <t>приобретение ГСМ</t>
  </si>
  <si>
    <t xml:space="preserve">Приобретение прочих товаров, работ, услуг (из статьи 224 с МЗ), в том числе </t>
  </si>
  <si>
    <t>аренда автотранспортного средства (автовышка)</t>
  </si>
  <si>
    <t>Приобретение прочих товаров, работ, услуг (из статьи 226 с МЗ), в том числе</t>
  </si>
  <si>
    <t>услуги по захоронению отходов</t>
  </si>
  <si>
    <t xml:space="preserve">услуги спец.техники с экипажем </t>
  </si>
  <si>
    <t>Приобретение прочих товаров, работ, услуг (расходные материалы для месячника)</t>
  </si>
  <si>
    <t>2.2.31.</t>
  </si>
  <si>
    <t>2.2.32.</t>
  </si>
  <si>
    <t>2.2.33.</t>
  </si>
  <si>
    <t>Мероприятия в области занятости населения</t>
  </si>
  <si>
    <t>приобретение зап.частей, шин, масел для спец. автотранспорта</t>
  </si>
  <si>
    <t>2.2.34.</t>
  </si>
  <si>
    <t>Выполнение работ по установке дорожных (пешеходных) ограждений</t>
  </si>
  <si>
    <t>2.2.35.</t>
  </si>
  <si>
    <t>Ремонт ограждения Детского парка г.Кинель (включая окраску)</t>
  </si>
  <si>
    <t>к постановлению администрации городского округа Кинель Самарской области</t>
  </si>
  <si>
    <t>&gt;&gt;.</t>
  </si>
  <si>
    <t>4.5.</t>
  </si>
  <si>
    <t>ПРИЛОЖЕНИЕ 2</t>
  </si>
  <si>
    <t>Комитет по управлению муниципальным имуществом</t>
  </si>
  <si>
    <t>11.1.</t>
  </si>
  <si>
    <t xml:space="preserve">Приобретение контейнеров-мусоросборников </t>
  </si>
  <si>
    <t>Комитет по управлению муниципальным имуществом/Комитет по  управлению муниципальным имуществом</t>
  </si>
  <si>
    <t>2018-2024гг</t>
  </si>
  <si>
    <t>2019-2024гг</t>
  </si>
  <si>
    <t xml:space="preserve">&lt;&lt; ПРИЛОЖЕНИЕ </t>
  </si>
  <si>
    <t>на 2018-2024 годы"</t>
  </si>
  <si>
    <t xml:space="preserve">восстановление воинских захоронений </t>
  </si>
  <si>
    <t xml:space="preserve">Мероприятия по внедрению системы раздельного сбора отходов </t>
  </si>
  <si>
    <t>Прочие мероприятия, в том числе:</t>
  </si>
  <si>
    <t>2.1.3.</t>
  </si>
  <si>
    <t>Энергосервис</t>
  </si>
  <si>
    <t>2021-2024гг</t>
  </si>
  <si>
    <t xml:space="preserve">Ремонт осветительных устройств наружного уличного освещения на дворовых территориях </t>
  </si>
  <si>
    <t>1.1.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</si>
  <si>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</si>
  <si>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</si>
  <si>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</si>
  <si>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</si>
  <si>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</si>
  <si>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</si>
  <si>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</si>
  <si>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</si>
  <si>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</si>
  <si>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Приобретение материалов для текущего ремонта малых архитектурных форм и вазонов, кашпо   (Детский парк, скамейки уличные, ограждения, урны и т.д.)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</si>
  <si>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</si>
  <si>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</si>
  <si>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</si>
  <si>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</si>
  <si>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</si>
  <si>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</si>
  <si>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</si>
  <si>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</si>
  <si>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</si>
  <si>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</si>
  <si>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</si>
  <si>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спецодежда</t>
  </si>
  <si>
    <t>Приобретение материалов для текущего ремонта малых архитектурных форм и вазонов, кашпо (Детский парк, скамейки уличные, ограждения, урны и т.д.)</t>
  </si>
  <si>
    <t>4.6.</t>
  </si>
  <si>
    <t>2021-2023гг</t>
  </si>
  <si>
    <t>Мероприятия по расчистке снега (привлечение подрядчика к выполнению работ)</t>
  </si>
  <si>
    <t xml:space="preserve">Мероприятия противопаводковые(откачка талых и дождевых вод в местах их скопления) привлечение подрядчика к выполнению работ </t>
  </si>
  <si>
    <t>1.1.21.</t>
  </si>
  <si>
    <t>Прочие мероприятия, направленные на комплексное благоустройство, выполняемые в рамках муниципального задания:</t>
  </si>
  <si>
    <t>Приобретение и установка скамеек уличных</t>
  </si>
  <si>
    <t>Основная деятельность</t>
  </si>
  <si>
    <t>Содержание автомобильных дорог</t>
  </si>
  <si>
    <t>Прочие мероприятия  по благоустройству</t>
  </si>
  <si>
    <t xml:space="preserve">Противопаводковые мероприятия (услуги по откачке талых и дождевых вод) </t>
  </si>
  <si>
    <t>Вывоз снега (услуги)</t>
  </si>
  <si>
    <t>Техническое обслуживание и  текущий ремонт светофорных объектов</t>
  </si>
  <si>
    <t>Текущее содержание фонтана на пл. Мира</t>
  </si>
  <si>
    <t>Утилизация ламп уличного освещения</t>
  </si>
  <si>
    <t>Поставка материалов для посадки и содержания древесных насаждений</t>
  </si>
  <si>
    <t>Закупка дезодорирующего средства для содержания модульных туалетов</t>
  </si>
  <si>
    <t>Месячник по санитарной очистке территорий (закупка инвентаря, пакетов для мусора)</t>
  </si>
  <si>
    <t>Мероприятия по благоустройству территории массового отдыха населения (закупка цветточной рассады, минеральных удобрений)</t>
  </si>
  <si>
    <t>Приобретение зап.частей, покрышек для автомобилей</t>
  </si>
  <si>
    <t>Приобретение технической соли (концентрат минеральный-галит) для противогололедных мероприятий</t>
  </si>
  <si>
    <t>Приобретение химического реагента-айсмелта для противогололедных мероприятий</t>
  </si>
  <si>
    <t>Приобретение расходных материалов и зап.частей для оборудования для осуществления работ по благоустройству</t>
  </si>
  <si>
    <t>Приобретение расходных материалов и зап.частей к системе автополива на объектах благоустройства</t>
  </si>
  <si>
    <t>Приобретение ГСМ, сжиженный пропан</t>
  </si>
  <si>
    <t>Приобретение материалов для ТО и ТР объектов наружнего уличного освещения</t>
  </si>
  <si>
    <t>Приобретение песка природного</t>
  </si>
  <si>
    <t>Приобретение строительных материалов (лакокрасочные материалы, известь, крепежные элементы, цемент и другое)</t>
  </si>
  <si>
    <t>Приобретение оборудования для текущего ремонта и содержания объектов благоустройства</t>
  </si>
  <si>
    <t>Приобретение инвентаря для работ по благоустройству</t>
  </si>
  <si>
    <t>Услуги по обращению с ТКО (Экостройресурс)</t>
  </si>
  <si>
    <t>Оплата за потребленную электроэнергию (общественные туалеты)</t>
  </si>
  <si>
    <t>Водоснабжение для содержания автомобильных дорог и объектов благоустройства (полив)</t>
  </si>
  <si>
    <t>2022-2024гг</t>
  </si>
  <si>
    <t>Услуги по ямочному ремонту</t>
  </si>
  <si>
    <t>Приобретение инертных материалов (щебень фракции 20х40, 40х70 мм)</t>
  </si>
  <si>
    <t>Приобретение эмульсии битумной ЭБДК С</t>
  </si>
  <si>
    <t>Поставка битума БНД 70/100</t>
  </si>
  <si>
    <t>Поставка минерального порошка</t>
  </si>
  <si>
    <t>Поставка песка отсевов из дробления</t>
  </si>
  <si>
    <t>Приобретение инертных материалов (щебень фракции 5х10 мм)</t>
  </si>
  <si>
    <t>Приобретение асфальтобетонной смеси горячей плотной марки 2 тип Г</t>
  </si>
  <si>
    <t>Приобретение асфальтобетонной смеси горячей плотной марки 2 тип Б</t>
  </si>
  <si>
    <t xml:space="preserve">Заработная плата, налоги и прочие выплаты </t>
  </si>
  <si>
    <t>Услуги связи</t>
  </si>
  <si>
    <t>Коммунальные услуги</t>
  </si>
  <si>
    <t>Аренда</t>
  </si>
  <si>
    <t>Работы, услуги по содержанию имущества (ремонт автомобиля, работа по замене блоков СКЗИ тахограф, технический осмотр, техническое обслуживание охранной сигнализации, пожарной  сигнализации, ремонт орг. техники, картриджа)</t>
  </si>
  <si>
    <t>Прочие работы, услуги (приобретение и обновление программ, услуги по размещению (захоронению) отходов, проведение предрейсовых и послерейсовых мед осмотров водителей, услуги по обучению персонала, периодический медосмотр, подписка на газеты, журналы, централизованная охрана, охрана КТС, перезарядка огнетушителей)</t>
  </si>
  <si>
    <t>Страхование машин</t>
  </si>
  <si>
    <t>Прочие расходы (налог на имущество, транспортный налог, гос пошлина, земельный налог)</t>
  </si>
  <si>
    <t>Основные средства</t>
  </si>
  <si>
    <t>Увеличение стоимости МЗ (приобретение хоз товаров, материалов, канцелярских товаров, бланков)</t>
  </si>
  <si>
    <t>1.1.22.</t>
  </si>
  <si>
    <t>1.1.23.</t>
  </si>
  <si>
    <t>1.1.24.</t>
  </si>
  <si>
    <t>Прочие мероприятия</t>
  </si>
  <si>
    <t>Оплата за потребленную электрическую энергию озера Ладное</t>
  </si>
  <si>
    <t>2.2.36.</t>
  </si>
  <si>
    <t xml:space="preserve">Услуга по проведению комплекса мероприятий, направленных на ликвидацию несанкционированной свалки </t>
  </si>
  <si>
    <t>11.2.</t>
  </si>
  <si>
    <t>Мероприятия по разработке проекта "Санитарно-защитная зона муниципального кладбища (территория новых захоронений)"</t>
  </si>
  <si>
    <t>2022-2024</t>
  </si>
  <si>
    <t>Приобретение оборудования (основных средств)  для текущего содержания объектов благоустройства</t>
  </si>
  <si>
    <t>Оплата за потребленную электроэнергию (общественная территория оз.Ладное, туалет Детский парк, туалет Мира, 42, парк оз Крымское)</t>
  </si>
  <si>
    <t>Оплата за потребленную электрическую энергию объектами наружного уличного освещения, светофорными объектами</t>
  </si>
  <si>
    <t>Оплата за водоснабжение, водоотведение (общественные туалеты, автомобильные дороги)</t>
  </si>
  <si>
    <t>Приобретение спец.одежды</t>
  </si>
  <si>
    <t>11.3.</t>
  </si>
  <si>
    <t>11.4.</t>
  </si>
  <si>
    <t>11.5.</t>
  </si>
  <si>
    <t>12.1.</t>
  </si>
  <si>
    <t>12.2.</t>
  </si>
  <si>
    <t>2023-2024гг</t>
  </si>
  <si>
    <t>от 22.02.2024 г.№499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</si>
</sst>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р_."/>
    <numFmt numFmtId="165" formatCode="#,##0.000"/>
    <numFmt numFmtId="166" formatCode="_-* #,##0.000_р_._-;\-* #,##0.000_р_._-;_-* &quot;-&quot;???_р_._-;_-@_-"/>
  </numFmts>
  <fonts count="13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0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0" fontId="10" fillId="0" borderId="0" xfId="0" applyNumberFormat="1" applyFont="1" applyFill="1"/>
    <xf numFmtId="0" fontId="10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5" fontId="1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5" fontId="2" fillId="0" borderId="0" xfId="0" applyNumberFormat="1" applyFont="1" applyFill="1" applyBorder="1"/>
    <xf numFmtId="0" fontId="2" fillId="0" borderId="0" xfId="0" applyFont="1" applyFill="1" applyBorder="1"/>
    <xf numFmtId="165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165" fontId="9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 wrapText="1"/>
    </xf>
    <xf numFmtId="1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0"/>
  <sheetViews>
    <sheetView tabSelected="1" zoomScale="60" zoomScaleNormal="6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G3" sqref="G3:L3"/>
    </sheetView>
  </sheetViews>
  <sheetFormatPr defaultColWidth="9.140625" defaultRowHeight="20.25" x14ac:dyDescent="0.3"/>
  <cols>
    <col min="1" max="1" width="12.85546875" style="2" customWidth="1"/>
    <col min="2" max="2" width="77" style="3" customWidth="1"/>
    <col min="3" max="3" width="21.85546875" style="2" customWidth="1"/>
    <col min="4" max="4" width="27.7109375" style="2" customWidth="1"/>
    <col min="5" max="6" width="23.42578125" style="2" customWidth="1"/>
    <col min="7" max="7" width="23.140625" style="2" customWidth="1"/>
    <col min="8" max="11" width="23.42578125" style="2" customWidth="1"/>
    <col min="12" max="12" width="56.140625" style="2" customWidth="1"/>
    <col min="13" max="13" width="20" style="2" customWidth="1"/>
    <col min="14" max="14" width="16.42578125" style="2" customWidth="1"/>
    <col min="15" max="15" width="14.42578125" style="2" customWidth="1"/>
    <col min="16" max="16" width="12.28515625" style="2" customWidth="1"/>
    <col min="17" max="16384" width="9.140625" style="2"/>
  </cols>
  <sheetData>
    <row r="1" spans="1:14" x14ac:dyDescent="0.3">
      <c r="G1" s="97" t="s">
        <v>145</v>
      </c>
      <c r="H1" s="98"/>
      <c r="I1" s="98"/>
      <c r="J1" s="98"/>
      <c r="K1" s="98"/>
      <c r="L1" s="98"/>
    </row>
    <row r="2" spans="1:14" x14ac:dyDescent="0.3">
      <c r="G2" s="97" t="s">
        <v>142</v>
      </c>
      <c r="H2" s="99"/>
      <c r="I2" s="99"/>
      <c r="J2" s="99"/>
      <c r="K2" s="99"/>
      <c r="L2" s="99"/>
    </row>
    <row r="3" spans="1:14" ht="20.25" customHeight="1" x14ac:dyDescent="0.3">
      <c r="G3" s="99" t="s">
        <v>259</v>
      </c>
      <c r="H3" s="99"/>
      <c r="I3" s="99"/>
      <c r="J3" s="99"/>
      <c r="K3" s="99"/>
      <c r="L3" s="99"/>
    </row>
    <row r="4" spans="1:14" ht="20.25" customHeight="1" x14ac:dyDescent="0.3">
      <c r="G4" s="79"/>
      <c r="H4" s="64"/>
      <c r="I4" s="64"/>
      <c r="J4" s="71"/>
      <c r="K4" s="71"/>
      <c r="L4" s="64"/>
    </row>
    <row r="5" spans="1:14" ht="20.25" customHeight="1" x14ac:dyDescent="0.3">
      <c r="G5" s="97" t="s">
        <v>152</v>
      </c>
      <c r="H5" s="98"/>
      <c r="I5" s="98"/>
      <c r="J5" s="98"/>
      <c r="K5" s="98"/>
      <c r="L5" s="98"/>
    </row>
    <row r="6" spans="1:14" ht="20.25" customHeight="1" x14ac:dyDescent="0.3">
      <c r="G6" s="97" t="s">
        <v>19</v>
      </c>
      <c r="H6" s="99"/>
      <c r="I6" s="99"/>
      <c r="J6" s="99"/>
      <c r="K6" s="99"/>
      <c r="L6" s="99"/>
    </row>
    <row r="7" spans="1:14" ht="20.25" customHeight="1" x14ac:dyDescent="0.3">
      <c r="G7" s="97" t="s">
        <v>20</v>
      </c>
      <c r="H7" s="99"/>
      <c r="I7" s="99"/>
      <c r="J7" s="99"/>
      <c r="K7" s="99"/>
      <c r="L7" s="99"/>
    </row>
    <row r="8" spans="1:14" ht="20.25" customHeight="1" x14ac:dyDescent="0.3">
      <c r="G8" s="97" t="s">
        <v>153</v>
      </c>
      <c r="H8" s="99"/>
      <c r="I8" s="99"/>
      <c r="J8" s="99"/>
      <c r="K8" s="99"/>
      <c r="L8" s="99"/>
    </row>
    <row r="9" spans="1:14" ht="20.25" customHeight="1" x14ac:dyDescent="0.3">
      <c r="G9" s="99" t="s">
        <v>108</v>
      </c>
      <c r="H9" s="99"/>
      <c r="I9" s="99"/>
      <c r="J9" s="99"/>
      <c r="K9" s="99"/>
      <c r="L9" s="99"/>
    </row>
    <row r="11" spans="1:14" ht="22.5" x14ac:dyDescent="0.3">
      <c r="A11" s="100" t="s">
        <v>17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4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4" ht="31.5" customHeight="1" x14ac:dyDescent="0.3">
      <c r="A13" s="92" t="s">
        <v>0</v>
      </c>
      <c r="B13" s="92" t="s">
        <v>1</v>
      </c>
      <c r="C13" s="92" t="s">
        <v>18</v>
      </c>
      <c r="D13" s="92" t="s">
        <v>2</v>
      </c>
      <c r="E13" s="103" t="s">
        <v>97</v>
      </c>
      <c r="F13" s="104"/>
      <c r="G13" s="104"/>
      <c r="H13" s="104"/>
      <c r="I13" s="104"/>
      <c r="J13" s="104"/>
      <c r="K13" s="105"/>
      <c r="L13" s="92" t="s">
        <v>93</v>
      </c>
    </row>
    <row r="14" spans="1:14" ht="20.25" customHeight="1" x14ac:dyDescent="0.3">
      <c r="A14" s="106"/>
      <c r="B14" s="106"/>
      <c r="C14" s="106"/>
      <c r="D14" s="106"/>
      <c r="E14" s="92">
        <v>2018</v>
      </c>
      <c r="F14" s="92">
        <v>2019</v>
      </c>
      <c r="G14" s="92">
        <v>2020</v>
      </c>
      <c r="H14" s="92">
        <v>2021</v>
      </c>
      <c r="I14" s="92">
        <v>2022</v>
      </c>
      <c r="J14" s="92">
        <v>2023</v>
      </c>
      <c r="K14" s="92">
        <v>2024</v>
      </c>
      <c r="L14" s="106"/>
    </row>
    <row r="15" spans="1:14" ht="81.75" customHeight="1" x14ac:dyDescent="0.3">
      <c r="A15" s="107"/>
      <c r="B15" s="107"/>
      <c r="C15" s="107"/>
      <c r="D15" s="107"/>
      <c r="E15" s="93"/>
      <c r="F15" s="93"/>
      <c r="G15" s="94"/>
      <c r="H15" s="93"/>
      <c r="I15" s="93"/>
      <c r="J15" s="93"/>
      <c r="K15" s="93"/>
      <c r="L15" s="107"/>
      <c r="M15" s="4"/>
      <c r="N15" s="5"/>
    </row>
    <row r="16" spans="1:14" s="30" customFormat="1" ht="67.5" x14ac:dyDescent="0.35">
      <c r="A16" s="23">
        <v>1</v>
      </c>
      <c r="B16" s="24" t="s">
        <v>95</v>
      </c>
      <c r="C16" s="25" t="s">
        <v>150</v>
      </c>
      <c r="D16" s="26">
        <f>E16+F16+G16+H16+I16+J16+K16</f>
        <v>764100.97600000002</v>
      </c>
      <c r="E16" s="26">
        <v>68238.7</v>
      </c>
      <c r="F16" s="74">
        <v>68914.585000000006</v>
      </c>
      <c r="G16" s="74">
        <v>74410.433999999994</v>
      </c>
      <c r="H16" s="26">
        <v>80782.697</v>
      </c>
      <c r="I16" s="62">
        <f>I67+I78+I88</f>
        <v>134916.75399999999</v>
      </c>
      <c r="J16" s="62">
        <f t="shared" ref="J16:K16" si="0">J67+J78+J88</f>
        <v>156727.80600000001</v>
      </c>
      <c r="K16" s="62">
        <f t="shared" si="0"/>
        <v>180110</v>
      </c>
      <c r="L16" s="110" t="s">
        <v>15</v>
      </c>
      <c r="M16" s="28"/>
      <c r="N16" s="29"/>
    </row>
    <row r="17" spans="1:14" s="30" customFormat="1" ht="67.5" x14ac:dyDescent="0.35">
      <c r="A17" s="23" t="s">
        <v>161</v>
      </c>
      <c r="B17" s="24" t="s">
        <v>190</v>
      </c>
      <c r="C17" s="25" t="s">
        <v>159</v>
      </c>
      <c r="D17" s="26">
        <f>E17+F17+G17+H17+I17+J17+K17</f>
        <v>36502.080999999998</v>
      </c>
      <c r="E17" s="26"/>
      <c r="F17" s="74"/>
      <c r="G17" s="74"/>
      <c r="H17" s="26">
        <f>H18+H22+H25+H26+H27+H28+H29+H30+H31+H42+H43+H44+H45+H46+H47+H48+H49+H53+H55+H58+H66+H63+H64+H65</f>
        <v>36502.080999999998</v>
      </c>
      <c r="I17" s="26"/>
      <c r="J17" s="26"/>
      <c r="K17" s="26"/>
      <c r="L17" s="111"/>
      <c r="M17" s="28"/>
      <c r="N17" s="29"/>
    </row>
    <row r="18" spans="1:14" s="30" customFormat="1" ht="40.5" x14ac:dyDescent="0.35">
      <c r="A18" s="6" t="s">
        <v>162</v>
      </c>
      <c r="B18" s="7" t="s">
        <v>23</v>
      </c>
      <c r="C18" s="25"/>
      <c r="D18" s="34">
        <f>H18+I18+J18+K18</f>
        <v>3330.23</v>
      </c>
      <c r="E18" s="34"/>
      <c r="F18" s="75"/>
      <c r="G18" s="75"/>
      <c r="H18" s="34">
        <f>H19+H20+H21</f>
        <v>3330.23</v>
      </c>
      <c r="I18" s="34"/>
      <c r="J18" s="34"/>
      <c r="K18" s="34"/>
      <c r="L18" s="111"/>
      <c r="M18" s="28"/>
      <c r="N18" s="29"/>
    </row>
    <row r="19" spans="1:14" s="30" customFormat="1" ht="37.5" x14ac:dyDescent="0.35">
      <c r="A19" s="6"/>
      <c r="B19" s="21" t="s">
        <v>21</v>
      </c>
      <c r="C19" s="25"/>
      <c r="D19" s="83">
        <f>H19+I19+J19+K19</f>
        <v>0</v>
      </c>
      <c r="E19" s="83"/>
      <c r="F19" s="82"/>
      <c r="G19" s="82"/>
      <c r="H19" s="83">
        <v>0</v>
      </c>
      <c r="I19" s="83"/>
      <c r="J19" s="83"/>
      <c r="K19" s="83"/>
      <c r="L19" s="111"/>
      <c r="M19" s="28"/>
      <c r="N19" s="29"/>
    </row>
    <row r="20" spans="1:14" s="30" customFormat="1" ht="23.25" x14ac:dyDescent="0.35">
      <c r="A20" s="6"/>
      <c r="B20" s="21" t="s">
        <v>22</v>
      </c>
      <c r="C20" s="25"/>
      <c r="D20" s="83">
        <f t="shared" ref="D20:D21" si="1">H20+I20+J20+K20</f>
        <v>2973.319</v>
      </c>
      <c r="E20" s="83"/>
      <c r="F20" s="82"/>
      <c r="G20" s="82"/>
      <c r="H20" s="83">
        <v>2973.319</v>
      </c>
      <c r="I20" s="83"/>
      <c r="J20" s="83"/>
      <c r="K20" s="83"/>
      <c r="L20" s="111"/>
      <c r="M20" s="28"/>
      <c r="N20" s="29"/>
    </row>
    <row r="21" spans="1:14" s="30" customFormat="1" ht="23.25" x14ac:dyDescent="0.35">
      <c r="A21" s="6"/>
      <c r="B21" s="21" t="s">
        <v>24</v>
      </c>
      <c r="C21" s="25"/>
      <c r="D21" s="83">
        <f t="shared" si="1"/>
        <v>356.911</v>
      </c>
      <c r="E21" s="83"/>
      <c r="F21" s="82"/>
      <c r="G21" s="82"/>
      <c r="H21" s="83">
        <v>356.911</v>
      </c>
      <c r="I21" s="83"/>
      <c r="J21" s="83"/>
      <c r="K21" s="83"/>
      <c r="L21" s="111"/>
      <c r="M21" s="28"/>
      <c r="N21" s="29"/>
    </row>
    <row r="22" spans="1:14" s="30" customFormat="1" ht="214.5" customHeight="1" x14ac:dyDescent="0.35">
      <c r="A22" s="6" t="s">
        <v>163</v>
      </c>
      <c r="B22" s="7" t="s">
        <v>110</v>
      </c>
      <c r="C22" s="25"/>
      <c r="D22" s="34">
        <f>H22+I22+J22+K22</f>
        <v>4223.0309999999999</v>
      </c>
      <c r="E22" s="34"/>
      <c r="F22" s="75"/>
      <c r="G22" s="75"/>
      <c r="H22" s="34">
        <f>H23+H24</f>
        <v>4223.0309999999999</v>
      </c>
      <c r="I22" s="34"/>
      <c r="J22" s="34"/>
      <c r="K22" s="34"/>
      <c r="L22" s="111"/>
      <c r="M22" s="28"/>
      <c r="N22" s="29"/>
    </row>
    <row r="23" spans="1:14" s="30" customFormat="1" ht="23.25" x14ac:dyDescent="0.35">
      <c r="A23" s="6"/>
      <c r="B23" s="22" t="s">
        <v>46</v>
      </c>
      <c r="C23" s="25"/>
      <c r="D23" s="83">
        <f>H23+I23+J23</f>
        <v>3596.241</v>
      </c>
      <c r="E23" s="83"/>
      <c r="F23" s="82"/>
      <c r="G23" s="82"/>
      <c r="H23" s="83">
        <v>3596.241</v>
      </c>
      <c r="I23" s="83"/>
      <c r="J23" s="83"/>
      <c r="K23" s="83"/>
      <c r="L23" s="111"/>
      <c r="M23" s="28"/>
      <c r="N23" s="29"/>
    </row>
    <row r="24" spans="1:14" s="30" customFormat="1" ht="23.25" x14ac:dyDescent="0.35">
      <c r="A24" s="6"/>
      <c r="B24" s="22" t="s">
        <v>47</v>
      </c>
      <c r="C24" s="25"/>
      <c r="D24" s="83">
        <f>H24+I24+J24</f>
        <v>626.79</v>
      </c>
      <c r="E24" s="83"/>
      <c r="F24" s="82"/>
      <c r="G24" s="82"/>
      <c r="H24" s="83">
        <v>626.79</v>
      </c>
      <c r="I24" s="83"/>
      <c r="J24" s="83"/>
      <c r="K24" s="83"/>
      <c r="L24" s="111"/>
      <c r="M24" s="28"/>
      <c r="N24" s="29"/>
    </row>
    <row r="25" spans="1:14" s="30" customFormat="1" ht="40.5" x14ac:dyDescent="0.35">
      <c r="A25" s="6" t="s">
        <v>164</v>
      </c>
      <c r="B25" s="9" t="s">
        <v>12</v>
      </c>
      <c r="C25" s="25"/>
      <c r="D25" s="34">
        <f>H25+I25+J25+K25</f>
        <v>347.26900000000001</v>
      </c>
      <c r="E25" s="34"/>
      <c r="F25" s="75"/>
      <c r="G25" s="75"/>
      <c r="H25" s="34">
        <v>347.26900000000001</v>
      </c>
      <c r="I25" s="34"/>
      <c r="J25" s="34"/>
      <c r="K25" s="34"/>
      <c r="L25" s="111"/>
      <c r="M25" s="28"/>
      <c r="N25" s="29"/>
    </row>
    <row r="26" spans="1:14" s="30" customFormat="1" ht="40.5" x14ac:dyDescent="0.35">
      <c r="A26" s="6" t="s">
        <v>165</v>
      </c>
      <c r="B26" s="7" t="s">
        <v>26</v>
      </c>
      <c r="C26" s="25"/>
      <c r="D26" s="34">
        <f t="shared" ref="D26:D30" si="2">H26+I26+J26+K26</f>
        <v>394.52699999999999</v>
      </c>
      <c r="E26" s="34"/>
      <c r="F26" s="75"/>
      <c r="G26" s="75"/>
      <c r="H26" s="34">
        <v>394.52699999999999</v>
      </c>
      <c r="I26" s="34"/>
      <c r="J26" s="34"/>
      <c r="K26" s="34"/>
      <c r="L26" s="111"/>
      <c r="M26" s="28"/>
      <c r="N26" s="29"/>
    </row>
    <row r="27" spans="1:14" s="30" customFormat="1" ht="60.75" x14ac:dyDescent="0.35">
      <c r="A27" s="6" t="s">
        <v>166</v>
      </c>
      <c r="B27" s="9" t="s">
        <v>188</v>
      </c>
      <c r="C27" s="25"/>
      <c r="D27" s="34">
        <f t="shared" si="2"/>
        <v>214.4</v>
      </c>
      <c r="E27" s="34"/>
      <c r="F27" s="75"/>
      <c r="G27" s="75"/>
      <c r="H27" s="34">
        <v>214.4</v>
      </c>
      <c r="I27" s="34"/>
      <c r="J27" s="34"/>
      <c r="K27" s="34"/>
      <c r="L27" s="111"/>
      <c r="M27" s="28"/>
      <c r="N27" s="29"/>
    </row>
    <row r="28" spans="1:14" s="30" customFormat="1" ht="40.5" x14ac:dyDescent="0.35">
      <c r="A28" s="6" t="s">
        <v>167</v>
      </c>
      <c r="B28" s="9" t="s">
        <v>187</v>
      </c>
      <c r="C28" s="25"/>
      <c r="D28" s="34">
        <f t="shared" si="2"/>
        <v>0</v>
      </c>
      <c r="E28" s="34"/>
      <c r="F28" s="75"/>
      <c r="G28" s="75"/>
      <c r="H28" s="34">
        <v>0</v>
      </c>
      <c r="I28" s="34"/>
      <c r="J28" s="34"/>
      <c r="K28" s="34"/>
      <c r="L28" s="111"/>
      <c r="M28" s="28"/>
      <c r="N28" s="29"/>
    </row>
    <row r="29" spans="1:14" s="30" customFormat="1" ht="63" customHeight="1" x14ac:dyDescent="0.35">
      <c r="A29" s="6" t="s">
        <v>168</v>
      </c>
      <c r="B29" s="9" t="s">
        <v>112</v>
      </c>
      <c r="C29" s="25"/>
      <c r="D29" s="34">
        <f t="shared" si="2"/>
        <v>186.47</v>
      </c>
      <c r="E29" s="34"/>
      <c r="F29" s="75"/>
      <c r="G29" s="75"/>
      <c r="H29" s="34">
        <v>186.47</v>
      </c>
      <c r="I29" s="34"/>
      <c r="J29" s="34"/>
      <c r="K29" s="34"/>
      <c r="L29" s="111"/>
      <c r="M29" s="28"/>
      <c r="N29" s="29"/>
    </row>
    <row r="30" spans="1:14" s="30" customFormat="1" ht="101.25" x14ac:dyDescent="0.35">
      <c r="A30" s="6" t="s">
        <v>169</v>
      </c>
      <c r="B30" s="13" t="s">
        <v>113</v>
      </c>
      <c r="C30" s="25"/>
      <c r="D30" s="34">
        <f t="shared" si="2"/>
        <v>0</v>
      </c>
      <c r="E30" s="34"/>
      <c r="F30" s="75"/>
      <c r="G30" s="75"/>
      <c r="H30" s="34">
        <v>0</v>
      </c>
      <c r="I30" s="34"/>
      <c r="J30" s="34"/>
      <c r="K30" s="34"/>
      <c r="L30" s="111"/>
      <c r="M30" s="28"/>
      <c r="N30" s="29"/>
    </row>
    <row r="31" spans="1:14" s="30" customFormat="1" ht="40.5" x14ac:dyDescent="0.35">
      <c r="A31" s="6" t="s">
        <v>170</v>
      </c>
      <c r="B31" s="7" t="s">
        <v>114</v>
      </c>
      <c r="C31" s="25"/>
      <c r="D31" s="34">
        <f>H31+I31+J31+K31</f>
        <v>275.71800000000002</v>
      </c>
      <c r="E31" s="34"/>
      <c r="F31" s="75"/>
      <c r="G31" s="75"/>
      <c r="H31" s="34">
        <f>H32+H33+H34+H35+H36+H37+H38+H39+H40+H41</f>
        <v>275.71800000000002</v>
      </c>
      <c r="I31" s="34"/>
      <c r="J31" s="34"/>
      <c r="K31" s="34"/>
      <c r="L31" s="111"/>
      <c r="M31" s="28"/>
      <c r="N31" s="29"/>
    </row>
    <row r="32" spans="1:14" s="30" customFormat="1" ht="75" x14ac:dyDescent="0.35">
      <c r="A32" s="6"/>
      <c r="B32" s="22" t="s">
        <v>42</v>
      </c>
      <c r="C32" s="25"/>
      <c r="D32" s="83">
        <f>H32+I32+J32+K32</f>
        <v>275.71800000000002</v>
      </c>
      <c r="E32" s="83"/>
      <c r="F32" s="82"/>
      <c r="G32" s="82"/>
      <c r="H32" s="83">
        <v>275.71800000000002</v>
      </c>
      <c r="I32" s="83"/>
      <c r="J32" s="83"/>
      <c r="K32" s="83"/>
      <c r="L32" s="111"/>
      <c r="M32" s="28"/>
      <c r="N32" s="29"/>
    </row>
    <row r="33" spans="1:14" s="30" customFormat="1" ht="37.5" x14ac:dyDescent="0.35">
      <c r="A33" s="6"/>
      <c r="B33" s="22" t="s">
        <v>43</v>
      </c>
      <c r="C33" s="25"/>
      <c r="D33" s="83">
        <f t="shared" ref="D33:D41" si="3">H33+I33+J33+K33</f>
        <v>0</v>
      </c>
      <c r="E33" s="83"/>
      <c r="F33" s="82"/>
      <c r="G33" s="82"/>
      <c r="H33" s="83">
        <v>0</v>
      </c>
      <c r="I33" s="83"/>
      <c r="J33" s="83"/>
      <c r="K33" s="83"/>
      <c r="L33" s="111"/>
      <c r="M33" s="28"/>
      <c r="N33" s="29"/>
    </row>
    <row r="34" spans="1:14" s="30" customFormat="1" ht="23.25" x14ac:dyDescent="0.35">
      <c r="A34" s="6"/>
      <c r="B34" s="22" t="s">
        <v>29</v>
      </c>
      <c r="C34" s="25"/>
      <c r="D34" s="83">
        <f t="shared" si="3"/>
        <v>0</v>
      </c>
      <c r="E34" s="83"/>
      <c r="F34" s="82"/>
      <c r="G34" s="82"/>
      <c r="H34" s="83">
        <v>0</v>
      </c>
      <c r="I34" s="83"/>
      <c r="J34" s="83"/>
      <c r="K34" s="83"/>
      <c r="L34" s="111"/>
      <c r="M34" s="28"/>
      <c r="N34" s="29"/>
    </row>
    <row r="35" spans="1:14" s="30" customFormat="1" ht="37.5" x14ac:dyDescent="0.35">
      <c r="A35" s="6"/>
      <c r="B35" s="22" t="s">
        <v>31</v>
      </c>
      <c r="C35" s="25"/>
      <c r="D35" s="83">
        <f t="shared" si="3"/>
        <v>0</v>
      </c>
      <c r="E35" s="83"/>
      <c r="F35" s="82"/>
      <c r="G35" s="82"/>
      <c r="H35" s="83">
        <v>0</v>
      </c>
      <c r="I35" s="83"/>
      <c r="J35" s="83"/>
      <c r="K35" s="83"/>
      <c r="L35" s="111"/>
      <c r="M35" s="28"/>
      <c r="N35" s="29"/>
    </row>
    <row r="36" spans="1:14" s="30" customFormat="1" ht="23.25" x14ac:dyDescent="0.35">
      <c r="A36" s="6"/>
      <c r="B36" s="22" t="s">
        <v>8</v>
      </c>
      <c r="C36" s="25"/>
      <c r="D36" s="83">
        <f t="shared" si="3"/>
        <v>0</v>
      </c>
      <c r="E36" s="83"/>
      <c r="F36" s="82"/>
      <c r="G36" s="82"/>
      <c r="H36" s="83">
        <v>0</v>
      </c>
      <c r="I36" s="83"/>
      <c r="J36" s="83"/>
      <c r="K36" s="83"/>
      <c r="L36" s="111"/>
      <c r="M36" s="28"/>
      <c r="N36" s="29"/>
    </row>
    <row r="37" spans="1:14" s="30" customFormat="1" ht="37.5" x14ac:dyDescent="0.35">
      <c r="A37" s="6"/>
      <c r="B37" s="22" t="s">
        <v>32</v>
      </c>
      <c r="C37" s="25"/>
      <c r="D37" s="83">
        <f t="shared" si="3"/>
        <v>0</v>
      </c>
      <c r="E37" s="83"/>
      <c r="F37" s="82"/>
      <c r="G37" s="82"/>
      <c r="H37" s="83">
        <v>0</v>
      </c>
      <c r="I37" s="83"/>
      <c r="J37" s="83"/>
      <c r="K37" s="83"/>
      <c r="L37" s="111"/>
      <c r="M37" s="28"/>
      <c r="N37" s="29"/>
    </row>
    <row r="38" spans="1:14" s="30" customFormat="1" ht="37.5" x14ac:dyDescent="0.35">
      <c r="A38" s="6"/>
      <c r="B38" s="22" t="s">
        <v>33</v>
      </c>
      <c r="C38" s="25"/>
      <c r="D38" s="83">
        <f t="shared" si="3"/>
        <v>0</v>
      </c>
      <c r="E38" s="83"/>
      <c r="F38" s="82"/>
      <c r="G38" s="82"/>
      <c r="H38" s="83">
        <v>0</v>
      </c>
      <c r="I38" s="83"/>
      <c r="J38" s="83"/>
      <c r="K38" s="83"/>
      <c r="L38" s="111"/>
      <c r="M38" s="28"/>
      <c r="N38" s="29"/>
    </row>
    <row r="39" spans="1:14" s="30" customFormat="1" ht="37.5" x14ac:dyDescent="0.35">
      <c r="A39" s="6"/>
      <c r="B39" s="22" t="s">
        <v>34</v>
      </c>
      <c r="C39" s="25"/>
      <c r="D39" s="83">
        <f t="shared" si="3"/>
        <v>0</v>
      </c>
      <c r="E39" s="83"/>
      <c r="F39" s="82"/>
      <c r="G39" s="82"/>
      <c r="H39" s="83">
        <v>0</v>
      </c>
      <c r="I39" s="83"/>
      <c r="J39" s="83"/>
      <c r="K39" s="83"/>
      <c r="L39" s="111"/>
      <c r="M39" s="28"/>
      <c r="N39" s="29"/>
    </row>
    <row r="40" spans="1:14" s="30" customFormat="1" ht="56.25" x14ac:dyDescent="0.35">
      <c r="A40" s="6"/>
      <c r="B40" s="22" t="s">
        <v>171</v>
      </c>
      <c r="C40" s="25"/>
      <c r="D40" s="83">
        <f t="shared" si="3"/>
        <v>0</v>
      </c>
      <c r="E40" s="83"/>
      <c r="F40" s="82"/>
      <c r="G40" s="82"/>
      <c r="H40" s="83">
        <v>0</v>
      </c>
      <c r="I40" s="83"/>
      <c r="J40" s="83"/>
      <c r="K40" s="83"/>
      <c r="L40" s="111"/>
      <c r="M40" s="28"/>
      <c r="N40" s="29"/>
    </row>
    <row r="41" spans="1:14" s="30" customFormat="1" ht="37.5" x14ac:dyDescent="0.35">
      <c r="A41" s="6"/>
      <c r="B41" s="22" t="s">
        <v>115</v>
      </c>
      <c r="C41" s="25"/>
      <c r="D41" s="83">
        <f t="shared" si="3"/>
        <v>0</v>
      </c>
      <c r="E41" s="83"/>
      <c r="F41" s="82"/>
      <c r="G41" s="82"/>
      <c r="H41" s="83">
        <v>0</v>
      </c>
      <c r="I41" s="83"/>
      <c r="J41" s="83"/>
      <c r="K41" s="83"/>
      <c r="L41" s="111"/>
      <c r="M41" s="28"/>
      <c r="N41" s="29"/>
    </row>
    <row r="42" spans="1:14" s="30" customFormat="1" ht="23.25" x14ac:dyDescent="0.35">
      <c r="A42" s="6" t="s">
        <v>172</v>
      </c>
      <c r="B42" s="9" t="s">
        <v>120</v>
      </c>
      <c r="C42" s="25"/>
      <c r="D42" s="34">
        <f>H42+I42+J42+K42</f>
        <v>0</v>
      </c>
      <c r="E42" s="34"/>
      <c r="F42" s="75"/>
      <c r="G42" s="75"/>
      <c r="H42" s="34">
        <v>0</v>
      </c>
      <c r="I42" s="34"/>
      <c r="J42" s="34"/>
      <c r="K42" s="34"/>
      <c r="L42" s="111"/>
      <c r="M42" s="28"/>
      <c r="N42" s="29"/>
    </row>
    <row r="43" spans="1:14" s="30" customFormat="1" ht="42.75" customHeight="1" x14ac:dyDescent="0.35">
      <c r="A43" s="6" t="s">
        <v>173</v>
      </c>
      <c r="B43" s="9" t="s">
        <v>121</v>
      </c>
      <c r="C43" s="25"/>
      <c r="D43" s="34">
        <f t="shared" ref="D43:D49" si="4">H43+I43+J43+K43</f>
        <v>0</v>
      </c>
      <c r="E43" s="34"/>
      <c r="F43" s="75"/>
      <c r="G43" s="75"/>
      <c r="H43" s="34">
        <v>0</v>
      </c>
      <c r="I43" s="34"/>
      <c r="J43" s="34"/>
      <c r="K43" s="34"/>
      <c r="L43" s="111"/>
      <c r="M43" s="28"/>
      <c r="N43" s="29"/>
    </row>
    <row r="44" spans="1:14" s="30" customFormat="1" ht="59.25" customHeight="1" x14ac:dyDescent="0.35">
      <c r="A44" s="6" t="s">
        <v>174</v>
      </c>
      <c r="B44" s="9" t="s">
        <v>122</v>
      </c>
      <c r="C44" s="25"/>
      <c r="D44" s="34">
        <f t="shared" si="4"/>
        <v>0</v>
      </c>
      <c r="E44" s="34"/>
      <c r="F44" s="75"/>
      <c r="G44" s="75"/>
      <c r="H44" s="34">
        <v>0</v>
      </c>
      <c r="I44" s="34"/>
      <c r="J44" s="34"/>
      <c r="K44" s="34"/>
      <c r="L44" s="111"/>
      <c r="M44" s="28"/>
      <c r="N44" s="29"/>
    </row>
    <row r="45" spans="1:14" s="30" customFormat="1" ht="60.75" x14ac:dyDescent="0.35">
      <c r="A45" s="6" t="s">
        <v>175</v>
      </c>
      <c r="B45" s="7" t="s">
        <v>36</v>
      </c>
      <c r="C45" s="25"/>
      <c r="D45" s="34">
        <f t="shared" si="4"/>
        <v>772.92499999999995</v>
      </c>
      <c r="E45" s="34"/>
      <c r="F45" s="75"/>
      <c r="G45" s="75"/>
      <c r="H45" s="34">
        <v>772.92499999999995</v>
      </c>
      <c r="I45" s="34"/>
      <c r="J45" s="34"/>
      <c r="K45" s="34"/>
      <c r="L45" s="111"/>
      <c r="M45" s="28"/>
      <c r="N45" s="29"/>
    </row>
    <row r="46" spans="1:14" s="30" customFormat="1" ht="40.5" x14ac:dyDescent="0.35">
      <c r="A46" s="6" t="s">
        <v>176</v>
      </c>
      <c r="B46" s="66" t="s">
        <v>160</v>
      </c>
      <c r="C46" s="25"/>
      <c r="D46" s="34">
        <f t="shared" si="4"/>
        <v>0</v>
      </c>
      <c r="E46" s="34"/>
      <c r="F46" s="75"/>
      <c r="G46" s="75"/>
      <c r="H46" s="34">
        <v>0</v>
      </c>
      <c r="I46" s="34"/>
      <c r="J46" s="34"/>
      <c r="K46" s="34"/>
      <c r="L46" s="111"/>
      <c r="M46" s="28"/>
      <c r="N46" s="29"/>
    </row>
    <row r="47" spans="1:14" s="30" customFormat="1" ht="40.5" x14ac:dyDescent="0.35">
      <c r="A47" s="6" t="s">
        <v>177</v>
      </c>
      <c r="B47" s="66" t="s">
        <v>123</v>
      </c>
      <c r="C47" s="25"/>
      <c r="D47" s="34">
        <f t="shared" si="4"/>
        <v>880.11599999999999</v>
      </c>
      <c r="E47" s="34"/>
      <c r="F47" s="75"/>
      <c r="G47" s="75"/>
      <c r="H47" s="34">
        <v>880.11599999999999</v>
      </c>
      <c r="I47" s="34"/>
      <c r="J47" s="34"/>
      <c r="K47" s="34"/>
      <c r="L47" s="111"/>
      <c r="M47" s="28"/>
      <c r="N47" s="29"/>
    </row>
    <row r="48" spans="1:14" s="30" customFormat="1" ht="40.5" x14ac:dyDescent="0.35">
      <c r="A48" s="6" t="s">
        <v>178</v>
      </c>
      <c r="B48" s="66" t="s">
        <v>124</v>
      </c>
      <c r="C48" s="25"/>
      <c r="D48" s="34">
        <f t="shared" si="4"/>
        <v>925.23099999999999</v>
      </c>
      <c r="E48" s="34"/>
      <c r="F48" s="75"/>
      <c r="G48" s="75"/>
      <c r="H48" s="34">
        <v>925.23099999999999</v>
      </c>
      <c r="I48" s="34"/>
      <c r="J48" s="34"/>
      <c r="K48" s="34"/>
      <c r="L48" s="111"/>
      <c r="M48" s="28"/>
      <c r="N48" s="29"/>
    </row>
    <row r="49" spans="1:14" s="30" customFormat="1" ht="40.5" x14ac:dyDescent="0.35">
      <c r="A49" s="6" t="s">
        <v>179</v>
      </c>
      <c r="B49" s="66" t="s">
        <v>125</v>
      </c>
      <c r="C49" s="25"/>
      <c r="D49" s="34">
        <f t="shared" si="4"/>
        <v>17512.749</v>
      </c>
      <c r="E49" s="34"/>
      <c r="F49" s="75"/>
      <c r="G49" s="75"/>
      <c r="H49" s="34">
        <f>H50+H52+H51</f>
        <v>17512.749</v>
      </c>
      <c r="I49" s="34"/>
      <c r="J49" s="34"/>
      <c r="K49" s="34"/>
      <c r="L49" s="111"/>
      <c r="M49" s="28"/>
      <c r="N49" s="29"/>
    </row>
    <row r="50" spans="1:14" s="30" customFormat="1" ht="23.25" x14ac:dyDescent="0.35">
      <c r="A50" s="6"/>
      <c r="B50" s="67" t="s">
        <v>126</v>
      </c>
      <c r="C50" s="25"/>
      <c r="D50" s="83">
        <f t="shared" ref="D50:D59" si="5">H50+I50+J50+K50</f>
        <v>11982.34</v>
      </c>
      <c r="E50" s="83"/>
      <c r="F50" s="82"/>
      <c r="G50" s="82"/>
      <c r="H50" s="83">
        <v>11982.34</v>
      </c>
      <c r="I50" s="83"/>
      <c r="J50" s="83"/>
      <c r="K50" s="83"/>
      <c r="L50" s="111"/>
      <c r="M50" s="28"/>
      <c r="N50" s="29"/>
    </row>
    <row r="51" spans="1:14" s="30" customFormat="1" ht="37.5" x14ac:dyDescent="0.35">
      <c r="A51" s="6"/>
      <c r="B51" s="67" t="s">
        <v>137</v>
      </c>
      <c r="C51" s="25"/>
      <c r="D51" s="83">
        <f t="shared" si="5"/>
        <v>5301.9210000000003</v>
      </c>
      <c r="E51" s="83"/>
      <c r="F51" s="82"/>
      <c r="G51" s="82"/>
      <c r="H51" s="83">
        <v>5301.9210000000003</v>
      </c>
      <c r="I51" s="83"/>
      <c r="J51" s="83"/>
      <c r="K51" s="83"/>
      <c r="L51" s="111"/>
      <c r="M51" s="28"/>
      <c r="N51" s="29"/>
    </row>
    <row r="52" spans="1:14" s="30" customFormat="1" ht="23.25" x14ac:dyDescent="0.35">
      <c r="A52" s="6"/>
      <c r="B52" s="67" t="s">
        <v>183</v>
      </c>
      <c r="C52" s="25"/>
      <c r="D52" s="83">
        <f t="shared" si="5"/>
        <v>228.488</v>
      </c>
      <c r="E52" s="83"/>
      <c r="F52" s="82"/>
      <c r="G52" s="82"/>
      <c r="H52" s="83">
        <v>228.488</v>
      </c>
      <c r="I52" s="83"/>
      <c r="J52" s="83"/>
      <c r="K52" s="83"/>
      <c r="L52" s="111"/>
      <c r="M52" s="28"/>
      <c r="N52" s="29"/>
    </row>
    <row r="53" spans="1:14" s="30" customFormat="1" ht="40.5" x14ac:dyDescent="0.35">
      <c r="A53" s="6" t="s">
        <v>180</v>
      </c>
      <c r="B53" s="9" t="s">
        <v>127</v>
      </c>
      <c r="C53" s="25"/>
      <c r="D53" s="34">
        <f t="shared" si="5"/>
        <v>0</v>
      </c>
      <c r="E53" s="34"/>
      <c r="F53" s="75"/>
      <c r="G53" s="75"/>
      <c r="H53" s="34">
        <f>H54</f>
        <v>0</v>
      </c>
      <c r="I53" s="34"/>
      <c r="J53" s="34"/>
      <c r="K53" s="34"/>
      <c r="L53" s="111"/>
      <c r="M53" s="28"/>
      <c r="N53" s="29"/>
    </row>
    <row r="54" spans="1:14" s="30" customFormat="1" ht="23.25" x14ac:dyDescent="0.35">
      <c r="A54" s="6"/>
      <c r="B54" s="67" t="s">
        <v>128</v>
      </c>
      <c r="C54" s="25"/>
      <c r="D54" s="83">
        <f t="shared" si="5"/>
        <v>0</v>
      </c>
      <c r="E54" s="83"/>
      <c r="F54" s="82"/>
      <c r="G54" s="82"/>
      <c r="H54" s="83">
        <v>0</v>
      </c>
      <c r="I54" s="83"/>
      <c r="J54" s="83"/>
      <c r="K54" s="83"/>
      <c r="L54" s="111"/>
      <c r="M54" s="28"/>
      <c r="N54" s="29"/>
    </row>
    <row r="55" spans="1:14" s="30" customFormat="1" ht="40.5" x14ac:dyDescent="0.35">
      <c r="A55" s="6" t="s">
        <v>181</v>
      </c>
      <c r="B55" s="9" t="s">
        <v>129</v>
      </c>
      <c r="C55" s="25"/>
      <c r="D55" s="34">
        <f t="shared" si="5"/>
        <v>2718.3690000000001</v>
      </c>
      <c r="E55" s="34"/>
      <c r="F55" s="75"/>
      <c r="G55" s="75"/>
      <c r="H55" s="34">
        <f>H56+H57</f>
        <v>2718.3690000000001</v>
      </c>
      <c r="I55" s="34"/>
      <c r="J55" s="34"/>
      <c r="K55" s="34"/>
      <c r="L55" s="111"/>
      <c r="M55" s="28"/>
      <c r="N55" s="29"/>
    </row>
    <row r="56" spans="1:14" s="30" customFormat="1" ht="23.25" x14ac:dyDescent="0.35">
      <c r="A56" s="6"/>
      <c r="B56" s="67" t="s">
        <v>130</v>
      </c>
      <c r="C56" s="25"/>
      <c r="D56" s="83">
        <f t="shared" si="5"/>
        <v>2718.3690000000001</v>
      </c>
      <c r="E56" s="83"/>
      <c r="F56" s="82"/>
      <c r="G56" s="82"/>
      <c r="H56" s="83">
        <v>2718.3690000000001</v>
      </c>
      <c r="I56" s="83"/>
      <c r="J56" s="83"/>
      <c r="K56" s="83"/>
      <c r="L56" s="111"/>
      <c r="M56" s="28"/>
      <c r="N56" s="29"/>
    </row>
    <row r="57" spans="1:14" s="30" customFormat="1" ht="23.25" x14ac:dyDescent="0.35">
      <c r="A57" s="6"/>
      <c r="B57" s="67" t="s">
        <v>131</v>
      </c>
      <c r="C57" s="25"/>
      <c r="D57" s="83">
        <f t="shared" si="5"/>
        <v>0</v>
      </c>
      <c r="E57" s="83"/>
      <c r="F57" s="82"/>
      <c r="G57" s="82"/>
      <c r="H57" s="83">
        <v>0</v>
      </c>
      <c r="I57" s="83"/>
      <c r="J57" s="83"/>
      <c r="K57" s="83"/>
      <c r="L57" s="111"/>
      <c r="M57" s="28"/>
      <c r="N57" s="29"/>
    </row>
    <row r="58" spans="1:14" s="30" customFormat="1" ht="81" x14ac:dyDescent="0.35">
      <c r="A58" s="6" t="s">
        <v>182</v>
      </c>
      <c r="B58" s="7" t="s">
        <v>37</v>
      </c>
      <c r="C58" s="25"/>
      <c r="D58" s="34">
        <f t="shared" si="5"/>
        <v>3898.1190000000001</v>
      </c>
      <c r="E58" s="34"/>
      <c r="F58" s="75"/>
      <c r="G58" s="75"/>
      <c r="H58" s="34">
        <f>H59+H60+H61+H62</f>
        <v>3898.1190000000001</v>
      </c>
      <c r="I58" s="34"/>
      <c r="J58" s="34"/>
      <c r="K58" s="34"/>
      <c r="L58" s="111"/>
      <c r="M58" s="28"/>
      <c r="N58" s="29"/>
    </row>
    <row r="59" spans="1:14" s="30" customFormat="1" ht="23.25" x14ac:dyDescent="0.35">
      <c r="A59" s="6"/>
      <c r="B59" s="22" t="s">
        <v>38</v>
      </c>
      <c r="C59" s="25"/>
      <c r="D59" s="83">
        <f t="shared" si="5"/>
        <v>3695.6680000000001</v>
      </c>
      <c r="E59" s="83"/>
      <c r="F59" s="82"/>
      <c r="G59" s="82"/>
      <c r="H59" s="83">
        <v>3695.6680000000001</v>
      </c>
      <c r="I59" s="83"/>
      <c r="J59" s="83"/>
      <c r="K59" s="83"/>
      <c r="L59" s="111"/>
      <c r="M59" s="28"/>
      <c r="N59" s="29"/>
    </row>
    <row r="60" spans="1:14" s="30" customFormat="1" ht="23.25" x14ac:dyDescent="0.35">
      <c r="A60" s="6"/>
      <c r="B60" s="22" t="s">
        <v>39</v>
      </c>
      <c r="C60" s="25"/>
      <c r="D60" s="83">
        <f t="shared" ref="D60:D62" si="6">H60+I60+J60+K60</f>
        <v>187.83600000000001</v>
      </c>
      <c r="E60" s="83"/>
      <c r="F60" s="82"/>
      <c r="G60" s="82"/>
      <c r="H60" s="83">
        <v>187.83600000000001</v>
      </c>
      <c r="I60" s="83"/>
      <c r="J60" s="83"/>
      <c r="K60" s="83"/>
      <c r="L60" s="111"/>
      <c r="M60" s="28"/>
      <c r="N60" s="29"/>
    </row>
    <row r="61" spans="1:14" s="30" customFormat="1" ht="23.25" x14ac:dyDescent="0.35">
      <c r="A61" s="6"/>
      <c r="B61" s="22" t="s">
        <v>40</v>
      </c>
      <c r="C61" s="25"/>
      <c r="D61" s="83">
        <f t="shared" si="6"/>
        <v>13.096</v>
      </c>
      <c r="E61" s="83"/>
      <c r="F61" s="82"/>
      <c r="G61" s="82"/>
      <c r="H61" s="83">
        <v>13.096</v>
      </c>
      <c r="I61" s="83"/>
      <c r="J61" s="83"/>
      <c r="K61" s="83"/>
      <c r="L61" s="111"/>
      <c r="M61" s="28"/>
      <c r="N61" s="29"/>
    </row>
    <row r="62" spans="1:14" s="30" customFormat="1" ht="23.25" x14ac:dyDescent="0.35">
      <c r="A62" s="6"/>
      <c r="B62" s="22" t="s">
        <v>41</v>
      </c>
      <c r="C62" s="25"/>
      <c r="D62" s="83">
        <f t="shared" si="6"/>
        <v>1.5189999999999999</v>
      </c>
      <c r="E62" s="83"/>
      <c r="F62" s="82"/>
      <c r="G62" s="82"/>
      <c r="H62" s="83">
        <v>1.5189999999999999</v>
      </c>
      <c r="I62" s="83"/>
      <c r="J62" s="83"/>
      <c r="K62" s="83"/>
      <c r="L62" s="111"/>
      <c r="M62" s="28"/>
      <c r="N62" s="29"/>
    </row>
    <row r="63" spans="1:14" s="30" customFormat="1" ht="40.5" x14ac:dyDescent="0.35">
      <c r="A63" s="6" t="s">
        <v>189</v>
      </c>
      <c r="B63" s="7" t="s">
        <v>155</v>
      </c>
      <c r="C63" s="25"/>
      <c r="D63" s="34">
        <f>H63+I63+J63+K63</f>
        <v>0</v>
      </c>
      <c r="E63" s="34"/>
      <c r="F63" s="75"/>
      <c r="G63" s="75"/>
      <c r="H63" s="34">
        <v>0</v>
      </c>
      <c r="I63" s="34"/>
      <c r="J63" s="34"/>
      <c r="K63" s="34"/>
      <c r="L63" s="111"/>
      <c r="M63" s="28"/>
      <c r="N63" s="29"/>
    </row>
    <row r="64" spans="1:14" s="30" customFormat="1" ht="40.5" x14ac:dyDescent="0.35">
      <c r="A64" s="6" t="s">
        <v>238</v>
      </c>
      <c r="B64" s="7" t="s">
        <v>217</v>
      </c>
      <c r="C64" s="25"/>
      <c r="D64" s="34">
        <f t="shared" ref="D64:D66" si="7">H64+I64+J64+K64</f>
        <v>381.923</v>
      </c>
      <c r="E64" s="34"/>
      <c r="F64" s="75"/>
      <c r="G64" s="75"/>
      <c r="H64" s="34">
        <v>381.923</v>
      </c>
      <c r="I64" s="34"/>
      <c r="J64" s="34"/>
      <c r="K64" s="34"/>
      <c r="L64" s="111"/>
      <c r="M64" s="28"/>
      <c r="N64" s="29"/>
    </row>
    <row r="65" spans="1:14" s="30" customFormat="1" ht="40.5" x14ac:dyDescent="0.35">
      <c r="A65" s="6" t="s">
        <v>239</v>
      </c>
      <c r="B65" s="7" t="s">
        <v>242</v>
      </c>
      <c r="C65" s="25"/>
      <c r="D65" s="34">
        <f t="shared" si="7"/>
        <v>396.00400000000002</v>
      </c>
      <c r="E65" s="34"/>
      <c r="F65" s="75"/>
      <c r="G65" s="75"/>
      <c r="H65" s="34">
        <v>396.00400000000002</v>
      </c>
      <c r="I65" s="34"/>
      <c r="J65" s="34"/>
      <c r="K65" s="34"/>
      <c r="L65" s="111"/>
      <c r="M65" s="28"/>
      <c r="N65" s="29"/>
    </row>
    <row r="66" spans="1:14" s="30" customFormat="1" ht="23.25" x14ac:dyDescent="0.35">
      <c r="A66" s="6" t="s">
        <v>240</v>
      </c>
      <c r="B66" s="7" t="s">
        <v>199</v>
      </c>
      <c r="C66" s="25"/>
      <c r="D66" s="34">
        <f t="shared" si="7"/>
        <v>45</v>
      </c>
      <c r="E66" s="34"/>
      <c r="F66" s="75"/>
      <c r="G66" s="75"/>
      <c r="H66" s="34">
        <v>45</v>
      </c>
      <c r="I66" s="34"/>
      <c r="J66" s="34"/>
      <c r="K66" s="34"/>
      <c r="L66" s="111"/>
      <c r="M66" s="28"/>
      <c r="N66" s="29"/>
    </row>
    <row r="67" spans="1:14" s="30" customFormat="1" ht="23.25" x14ac:dyDescent="0.35">
      <c r="A67" s="23" t="s">
        <v>163</v>
      </c>
      <c r="B67" s="24" t="s">
        <v>192</v>
      </c>
      <c r="C67" s="25" t="s">
        <v>218</v>
      </c>
      <c r="D67" s="87">
        <f>I67+J67+K67</f>
        <v>315214.57299999997</v>
      </c>
      <c r="E67" s="87"/>
      <c r="F67" s="86"/>
      <c r="G67" s="86"/>
      <c r="H67" s="87"/>
      <c r="I67" s="86">
        <f>I68+I69+I70+I71+I72+I73+I74+I75+I76+I77</f>
        <v>92757.380999999994</v>
      </c>
      <c r="J67" s="86">
        <f t="shared" ref="J67:K67" si="8">J68+J69+J70+J71+J72+J73+J74+J75+J76+J77</f>
        <v>100787.192</v>
      </c>
      <c r="K67" s="86">
        <f t="shared" si="8"/>
        <v>121670</v>
      </c>
      <c r="L67" s="111"/>
      <c r="M67" s="28"/>
      <c r="N67" s="29"/>
    </row>
    <row r="68" spans="1:14" s="30" customFormat="1" ht="23.25" x14ac:dyDescent="0.35">
      <c r="A68" s="23"/>
      <c r="B68" s="9" t="s">
        <v>228</v>
      </c>
      <c r="C68" s="25"/>
      <c r="D68" s="26"/>
      <c r="E68" s="26"/>
      <c r="F68" s="74"/>
      <c r="G68" s="74"/>
      <c r="H68" s="26"/>
      <c r="I68" s="63">
        <v>85810.672000000006</v>
      </c>
      <c r="J68" s="63">
        <v>91786.152000000002</v>
      </c>
      <c r="K68" s="63">
        <v>111767.008</v>
      </c>
      <c r="L68" s="111"/>
      <c r="M68" s="28"/>
      <c r="N68" s="29"/>
    </row>
    <row r="69" spans="1:14" s="30" customFormat="1" ht="23.25" x14ac:dyDescent="0.35">
      <c r="A69" s="23"/>
      <c r="B69" s="9" t="s">
        <v>229</v>
      </c>
      <c r="C69" s="25"/>
      <c r="D69" s="26"/>
      <c r="E69" s="26"/>
      <c r="F69" s="74"/>
      <c r="G69" s="74"/>
      <c r="H69" s="26"/>
      <c r="I69" s="63">
        <v>190.887</v>
      </c>
      <c r="J69" s="63">
        <v>71.046000000000006</v>
      </c>
      <c r="K69" s="63">
        <v>108</v>
      </c>
      <c r="L69" s="111"/>
      <c r="M69" s="28"/>
      <c r="N69" s="29"/>
    </row>
    <row r="70" spans="1:14" s="30" customFormat="1" ht="23.25" x14ac:dyDescent="0.35">
      <c r="A70" s="23"/>
      <c r="B70" s="9" t="s">
        <v>230</v>
      </c>
      <c r="C70" s="25"/>
      <c r="D70" s="26"/>
      <c r="E70" s="26"/>
      <c r="F70" s="74"/>
      <c r="G70" s="74"/>
      <c r="H70" s="26"/>
      <c r="I70" s="63">
        <v>3025.8110000000001</v>
      </c>
      <c r="J70" s="63">
        <v>3328.2539999999999</v>
      </c>
      <c r="K70" s="63">
        <f>3926.699+587.996</f>
        <v>4514.6949999999997</v>
      </c>
      <c r="L70" s="111"/>
      <c r="M70" s="28"/>
      <c r="N70" s="29"/>
    </row>
    <row r="71" spans="1:14" s="30" customFormat="1" ht="23.25" x14ac:dyDescent="0.35">
      <c r="A71" s="23"/>
      <c r="B71" s="9" t="s">
        <v>231</v>
      </c>
      <c r="C71" s="25"/>
      <c r="D71" s="26"/>
      <c r="E71" s="26"/>
      <c r="F71" s="74"/>
      <c r="G71" s="74"/>
      <c r="H71" s="26"/>
      <c r="I71" s="63">
        <v>140.28299999999999</v>
      </c>
      <c r="J71" s="63">
        <v>146.333</v>
      </c>
      <c r="K71" s="63"/>
      <c r="L71" s="111"/>
      <c r="M71" s="28"/>
      <c r="N71" s="29"/>
    </row>
    <row r="72" spans="1:14" s="30" customFormat="1" ht="101.25" x14ac:dyDescent="0.35">
      <c r="A72" s="23"/>
      <c r="B72" s="9" t="s">
        <v>232</v>
      </c>
      <c r="C72" s="25"/>
      <c r="D72" s="26"/>
      <c r="E72" s="26"/>
      <c r="F72" s="74"/>
      <c r="G72" s="74"/>
      <c r="H72" s="26"/>
      <c r="I72" s="63">
        <v>454.17</v>
      </c>
      <c r="J72" s="63">
        <v>2509.5360000000001</v>
      </c>
      <c r="K72" s="63">
        <f>1745.348+500</f>
        <v>2245.348</v>
      </c>
      <c r="L72" s="111"/>
      <c r="M72" s="28"/>
      <c r="N72" s="29"/>
    </row>
    <row r="73" spans="1:14" s="30" customFormat="1" ht="141.75" x14ac:dyDescent="0.35">
      <c r="A73" s="23"/>
      <c r="B73" s="9" t="s">
        <v>233</v>
      </c>
      <c r="C73" s="25"/>
      <c r="D73" s="26"/>
      <c r="E73" s="26"/>
      <c r="F73" s="74"/>
      <c r="G73" s="74"/>
      <c r="H73" s="26"/>
      <c r="I73" s="63">
        <v>1234.713</v>
      </c>
      <c r="J73" s="63">
        <v>390.16800000000001</v>
      </c>
      <c r="K73" s="63">
        <v>323.17099999999999</v>
      </c>
      <c r="L73" s="111"/>
      <c r="M73" s="28"/>
      <c r="N73" s="29"/>
    </row>
    <row r="74" spans="1:14" s="30" customFormat="1" ht="23.25" x14ac:dyDescent="0.35">
      <c r="A74" s="23"/>
      <c r="B74" s="9" t="s">
        <v>234</v>
      </c>
      <c r="C74" s="25"/>
      <c r="D74" s="26"/>
      <c r="E74" s="26"/>
      <c r="F74" s="74"/>
      <c r="G74" s="74"/>
      <c r="H74" s="26"/>
      <c r="I74" s="63">
        <v>374.30200000000002</v>
      </c>
      <c r="J74" s="63">
        <v>492.7</v>
      </c>
      <c r="K74" s="63">
        <v>525</v>
      </c>
      <c r="L74" s="111"/>
      <c r="M74" s="28"/>
      <c r="N74" s="29"/>
    </row>
    <row r="75" spans="1:14" s="30" customFormat="1" ht="40.5" x14ac:dyDescent="0.35">
      <c r="A75" s="23"/>
      <c r="B75" s="9" t="s">
        <v>235</v>
      </c>
      <c r="C75" s="25"/>
      <c r="D75" s="26"/>
      <c r="E75" s="26"/>
      <c r="F75" s="74"/>
      <c r="G75" s="74"/>
      <c r="H75" s="26"/>
      <c r="I75" s="63">
        <v>1015.648</v>
      </c>
      <c r="J75" s="63">
        <v>1681.9739999999999</v>
      </c>
      <c r="K75" s="63">
        <v>1905.2439999999999</v>
      </c>
      <c r="L75" s="111"/>
      <c r="M75" s="28"/>
      <c r="N75" s="29"/>
    </row>
    <row r="76" spans="1:14" s="30" customFormat="1" ht="23.25" x14ac:dyDescent="0.35">
      <c r="A76" s="23"/>
      <c r="B76" s="9" t="s">
        <v>236</v>
      </c>
      <c r="C76" s="25"/>
      <c r="D76" s="26"/>
      <c r="E76" s="26"/>
      <c r="F76" s="74"/>
      <c r="G76" s="74"/>
      <c r="H76" s="26"/>
      <c r="I76" s="63"/>
      <c r="J76" s="63">
        <v>7.75</v>
      </c>
      <c r="K76" s="63"/>
      <c r="L76" s="111"/>
      <c r="M76" s="28"/>
      <c r="N76" s="29"/>
    </row>
    <row r="77" spans="1:14" s="30" customFormat="1" ht="40.5" x14ac:dyDescent="0.35">
      <c r="A77" s="23"/>
      <c r="B77" s="9" t="s">
        <v>237</v>
      </c>
      <c r="C77" s="25"/>
      <c r="D77" s="26"/>
      <c r="E77" s="26"/>
      <c r="F77" s="74"/>
      <c r="G77" s="74"/>
      <c r="H77" s="26"/>
      <c r="I77" s="63">
        <v>510.89499999999998</v>
      </c>
      <c r="J77" s="63">
        <v>373.279</v>
      </c>
      <c r="K77" s="63">
        <v>281.53399999999999</v>
      </c>
      <c r="L77" s="111"/>
      <c r="M77" s="28"/>
      <c r="N77" s="29"/>
    </row>
    <row r="78" spans="1:14" s="30" customFormat="1" ht="23.25" x14ac:dyDescent="0.35">
      <c r="A78" s="23" t="s">
        <v>164</v>
      </c>
      <c r="B78" s="24" t="s">
        <v>193</v>
      </c>
      <c r="C78" s="25" t="s">
        <v>218</v>
      </c>
      <c r="D78" s="26">
        <f>I78+J78+K78</f>
        <v>29453.805</v>
      </c>
      <c r="E78" s="26"/>
      <c r="F78" s="74"/>
      <c r="G78" s="74"/>
      <c r="H78" s="26"/>
      <c r="I78" s="74">
        <f>I79+I80+I81+I82+I83+I84+I85+I86+I87</f>
        <v>9117.5930000000008</v>
      </c>
      <c r="J78" s="74">
        <f t="shared" ref="J78:K78" si="9">J79+J80+J81+J82+J83+J84+J85+J86+J87</f>
        <v>10156.212</v>
      </c>
      <c r="K78" s="74">
        <f t="shared" si="9"/>
        <v>10180</v>
      </c>
      <c r="L78" s="111"/>
      <c r="M78" s="28"/>
      <c r="N78" s="29"/>
    </row>
    <row r="79" spans="1:14" s="30" customFormat="1" ht="23.25" x14ac:dyDescent="0.35">
      <c r="A79" s="23"/>
      <c r="B79" s="9" t="s">
        <v>219</v>
      </c>
      <c r="C79" s="25"/>
      <c r="D79" s="26"/>
      <c r="E79" s="26"/>
      <c r="F79" s="74"/>
      <c r="G79" s="74"/>
      <c r="H79" s="26"/>
      <c r="I79" s="18">
        <v>4846.9589999999998</v>
      </c>
      <c r="J79" s="18">
        <v>5794.45</v>
      </c>
      <c r="K79" s="18">
        <v>4657.6049999999996</v>
      </c>
      <c r="L79" s="111"/>
      <c r="M79" s="28"/>
      <c r="N79" s="29"/>
    </row>
    <row r="80" spans="1:14" s="30" customFormat="1" ht="40.5" x14ac:dyDescent="0.35">
      <c r="A80" s="23"/>
      <c r="B80" s="9" t="s">
        <v>220</v>
      </c>
      <c r="C80" s="25"/>
      <c r="D80" s="26"/>
      <c r="E80" s="26"/>
      <c r="F80" s="74"/>
      <c r="G80" s="74"/>
      <c r="H80" s="26"/>
      <c r="I80" s="18">
        <v>4270.634</v>
      </c>
      <c r="J80" s="18">
        <v>4346.1419999999998</v>
      </c>
      <c r="K80" s="18">
        <v>5522.3950000000004</v>
      </c>
      <c r="L80" s="111"/>
      <c r="M80" s="28"/>
      <c r="N80" s="29"/>
    </row>
    <row r="81" spans="1:14" s="30" customFormat="1" ht="23.25" x14ac:dyDescent="0.35">
      <c r="A81" s="23"/>
      <c r="B81" s="9" t="s">
        <v>221</v>
      </c>
      <c r="C81" s="25"/>
      <c r="D81" s="26"/>
      <c r="E81" s="26"/>
      <c r="F81" s="74"/>
      <c r="G81" s="74"/>
      <c r="H81" s="26"/>
      <c r="I81" s="18"/>
      <c r="J81" s="18">
        <v>15.62</v>
      </c>
      <c r="K81" s="18"/>
      <c r="L81" s="111"/>
      <c r="M81" s="28"/>
      <c r="N81" s="29"/>
    </row>
    <row r="82" spans="1:14" s="30" customFormat="1" ht="23.25" x14ac:dyDescent="0.35">
      <c r="A82" s="23"/>
      <c r="B82" s="9" t="s">
        <v>222</v>
      </c>
      <c r="C82" s="25"/>
      <c r="D82" s="26"/>
      <c r="E82" s="26"/>
      <c r="F82" s="74"/>
      <c r="G82" s="74"/>
      <c r="H82" s="26"/>
      <c r="I82" s="18"/>
      <c r="J82" s="18"/>
      <c r="K82" s="18"/>
      <c r="L82" s="111"/>
      <c r="M82" s="28"/>
      <c r="N82" s="29"/>
    </row>
    <row r="83" spans="1:14" s="30" customFormat="1" ht="23.25" x14ac:dyDescent="0.35">
      <c r="A83" s="23"/>
      <c r="B83" s="9" t="s">
        <v>223</v>
      </c>
      <c r="C83" s="25"/>
      <c r="D83" s="26"/>
      <c r="E83" s="26"/>
      <c r="F83" s="74"/>
      <c r="G83" s="74"/>
      <c r="H83" s="26"/>
      <c r="I83" s="18"/>
      <c r="J83" s="18"/>
      <c r="K83" s="18"/>
      <c r="L83" s="111"/>
      <c r="M83" s="28"/>
      <c r="N83" s="29"/>
    </row>
    <row r="84" spans="1:14" s="30" customFormat="1" ht="23.25" x14ac:dyDescent="0.35">
      <c r="A84" s="23"/>
      <c r="B84" s="9" t="s">
        <v>224</v>
      </c>
      <c r="C84" s="25"/>
      <c r="D84" s="26"/>
      <c r="E84" s="26"/>
      <c r="F84" s="74"/>
      <c r="G84" s="74"/>
      <c r="H84" s="26"/>
      <c r="I84" s="18"/>
      <c r="J84" s="18"/>
      <c r="K84" s="18"/>
      <c r="L84" s="111"/>
      <c r="M84" s="28"/>
      <c r="N84" s="29"/>
    </row>
    <row r="85" spans="1:14" s="30" customFormat="1" ht="40.5" x14ac:dyDescent="0.35">
      <c r="A85" s="23"/>
      <c r="B85" s="9" t="s">
        <v>225</v>
      </c>
      <c r="C85" s="25"/>
      <c r="D85" s="26"/>
      <c r="E85" s="26"/>
      <c r="F85" s="74"/>
      <c r="G85" s="74"/>
      <c r="H85" s="26"/>
      <c r="I85" s="18"/>
      <c r="J85" s="18"/>
      <c r="K85" s="18"/>
      <c r="L85" s="111"/>
      <c r="M85" s="28"/>
      <c r="N85" s="29"/>
    </row>
    <row r="86" spans="1:14" s="30" customFormat="1" ht="40.5" x14ac:dyDescent="0.35">
      <c r="A86" s="23"/>
      <c r="B86" s="9" t="s">
        <v>226</v>
      </c>
      <c r="C86" s="25"/>
      <c r="D86" s="26"/>
      <c r="E86" s="26"/>
      <c r="F86" s="74"/>
      <c r="G86" s="74"/>
      <c r="H86" s="26"/>
      <c r="I86" s="18"/>
      <c r="J86" s="18"/>
      <c r="K86" s="18"/>
      <c r="L86" s="111"/>
      <c r="M86" s="28"/>
      <c r="N86" s="29"/>
    </row>
    <row r="87" spans="1:14" s="30" customFormat="1" ht="40.5" x14ac:dyDescent="0.35">
      <c r="A87" s="23"/>
      <c r="B87" s="9" t="s">
        <v>227</v>
      </c>
      <c r="C87" s="25"/>
      <c r="D87" s="26"/>
      <c r="E87" s="26"/>
      <c r="F87" s="74"/>
      <c r="G87" s="74"/>
      <c r="H87" s="26"/>
      <c r="I87" s="18"/>
      <c r="J87" s="18"/>
      <c r="K87" s="18"/>
      <c r="L87" s="111"/>
      <c r="M87" s="28"/>
      <c r="N87" s="29"/>
    </row>
    <row r="88" spans="1:14" s="30" customFormat="1" ht="23.25" x14ac:dyDescent="0.35">
      <c r="A88" s="23" t="s">
        <v>165</v>
      </c>
      <c r="B88" s="24" t="s">
        <v>194</v>
      </c>
      <c r="C88" s="25" t="s">
        <v>218</v>
      </c>
      <c r="D88" s="26">
        <f>I88+J88+K88</f>
        <v>127086.182</v>
      </c>
      <c r="E88" s="26"/>
      <c r="F88" s="74"/>
      <c r="G88" s="74"/>
      <c r="H88" s="26"/>
      <c r="I88" s="74">
        <f>I89+I90+I91++I92+I93+I94+I95+I96+I97+I98+I99+I100+I101+I102+I103+I104+I105+I106+I107+I108+I109+I110+I111+I112+I113+I114</f>
        <v>33041.78</v>
      </c>
      <c r="J88" s="74">
        <f>J89+J90+J91++J92+J93+J94+J95+J96+J97+J98+J99+J100+J101+J102+J103+J104+J105+J106+J107+J108+J109+J110+J111+J112+J113+J114+J115</f>
        <v>45784.402000000002</v>
      </c>
      <c r="K88" s="74">
        <f>K89+K90+K91++K92+K93+K94+K95+K96+K97+K98+K99+K100+K101+K102+K103+K104+K105+K106+K107+K108+K109+K110+K111+K112+K113+K114+K115</f>
        <v>48260</v>
      </c>
      <c r="L88" s="111"/>
      <c r="M88" s="28"/>
      <c r="N88" s="29"/>
    </row>
    <row r="89" spans="1:14" s="30" customFormat="1" ht="40.5" x14ac:dyDescent="0.35">
      <c r="A89" s="23"/>
      <c r="B89" s="9" t="s">
        <v>195</v>
      </c>
      <c r="C89" s="25"/>
      <c r="D89" s="26"/>
      <c r="E89" s="26"/>
      <c r="F89" s="74"/>
      <c r="G89" s="74"/>
      <c r="H89" s="18"/>
      <c r="I89" s="18"/>
      <c r="J89" s="18"/>
      <c r="K89" s="18"/>
      <c r="L89" s="111"/>
      <c r="M89" s="28"/>
      <c r="N89" s="29"/>
    </row>
    <row r="90" spans="1:14" s="30" customFormat="1" ht="23.25" x14ac:dyDescent="0.35">
      <c r="A90" s="23"/>
      <c r="B90" s="9" t="s">
        <v>196</v>
      </c>
      <c r="C90" s="25"/>
      <c r="D90" s="26"/>
      <c r="E90" s="26"/>
      <c r="F90" s="74"/>
      <c r="G90" s="74"/>
      <c r="H90" s="18"/>
      <c r="I90" s="63"/>
      <c r="J90" s="18"/>
      <c r="K90" s="18"/>
      <c r="L90" s="111"/>
      <c r="M90" s="28"/>
      <c r="N90" s="29"/>
    </row>
    <row r="91" spans="1:14" s="30" customFormat="1" ht="40.5" x14ac:dyDescent="0.35">
      <c r="A91" s="23"/>
      <c r="B91" s="9" t="s">
        <v>197</v>
      </c>
      <c r="C91" s="25"/>
      <c r="D91" s="26"/>
      <c r="E91" s="26"/>
      <c r="F91" s="74"/>
      <c r="G91" s="74"/>
      <c r="H91" s="18"/>
      <c r="I91" s="63">
        <v>2830.4650000000001</v>
      </c>
      <c r="J91" s="18">
        <v>1717.6669999999999</v>
      </c>
      <c r="K91" s="18">
        <v>2065.1759999999999</v>
      </c>
      <c r="L91" s="111"/>
      <c r="M91" s="28"/>
      <c r="N91" s="29"/>
    </row>
    <row r="92" spans="1:14" s="30" customFormat="1" ht="23.25" x14ac:dyDescent="0.35">
      <c r="A92" s="23"/>
      <c r="B92" s="7" t="s">
        <v>198</v>
      </c>
      <c r="C92" s="25"/>
      <c r="D92" s="26"/>
      <c r="E92" s="26"/>
      <c r="F92" s="74"/>
      <c r="G92" s="74"/>
      <c r="H92" s="18"/>
      <c r="I92" s="63"/>
      <c r="J92" s="18"/>
      <c r="K92" s="18"/>
      <c r="L92" s="111"/>
      <c r="M92" s="28"/>
      <c r="N92" s="29"/>
    </row>
    <row r="93" spans="1:14" s="30" customFormat="1" ht="23.25" x14ac:dyDescent="0.35">
      <c r="A93" s="23"/>
      <c r="B93" s="7" t="s">
        <v>199</v>
      </c>
      <c r="C93" s="25"/>
      <c r="D93" s="26"/>
      <c r="E93" s="26"/>
      <c r="F93" s="74"/>
      <c r="G93" s="74"/>
      <c r="H93" s="18"/>
      <c r="I93" s="63">
        <v>67.16</v>
      </c>
      <c r="J93" s="18"/>
      <c r="K93" s="18"/>
      <c r="L93" s="111"/>
      <c r="M93" s="28"/>
      <c r="N93" s="29"/>
    </row>
    <row r="94" spans="1:14" s="30" customFormat="1" ht="40.5" x14ac:dyDescent="0.35">
      <c r="A94" s="23"/>
      <c r="B94" s="7" t="s">
        <v>200</v>
      </c>
      <c r="C94" s="25"/>
      <c r="D94" s="26"/>
      <c r="E94" s="26"/>
      <c r="F94" s="74"/>
      <c r="G94" s="74"/>
      <c r="H94" s="18"/>
      <c r="I94" s="63"/>
      <c r="J94" s="18"/>
      <c r="K94" s="18"/>
      <c r="L94" s="111"/>
      <c r="M94" s="28"/>
      <c r="N94" s="29"/>
    </row>
    <row r="95" spans="1:14" s="30" customFormat="1" ht="40.5" x14ac:dyDescent="0.35">
      <c r="A95" s="23"/>
      <c r="B95" s="7" t="s">
        <v>201</v>
      </c>
      <c r="C95" s="25"/>
      <c r="D95" s="26"/>
      <c r="E95" s="26"/>
      <c r="F95" s="74"/>
      <c r="G95" s="74"/>
      <c r="H95" s="18"/>
      <c r="I95" s="63">
        <v>6.423</v>
      </c>
      <c r="J95" s="18"/>
      <c r="K95" s="18"/>
      <c r="L95" s="111"/>
      <c r="M95" s="28"/>
      <c r="N95" s="29"/>
    </row>
    <row r="96" spans="1:14" s="30" customFormat="1" ht="40.5" x14ac:dyDescent="0.35">
      <c r="A96" s="23"/>
      <c r="B96" s="7" t="s">
        <v>202</v>
      </c>
      <c r="C96" s="25"/>
      <c r="D96" s="26"/>
      <c r="E96" s="26"/>
      <c r="F96" s="74"/>
      <c r="G96" s="74"/>
      <c r="H96" s="18"/>
      <c r="I96" s="63">
        <v>124</v>
      </c>
      <c r="J96" s="18"/>
      <c r="K96" s="18">
        <v>80.804000000000002</v>
      </c>
      <c r="L96" s="111"/>
      <c r="M96" s="28"/>
      <c r="N96" s="29"/>
    </row>
    <row r="97" spans="1:14" s="30" customFormat="1" ht="60.75" x14ac:dyDescent="0.35">
      <c r="A97" s="23"/>
      <c r="B97" s="7" t="s">
        <v>203</v>
      </c>
      <c r="C97" s="25"/>
      <c r="D97" s="26"/>
      <c r="E97" s="26"/>
      <c r="F97" s="74"/>
      <c r="G97" s="74"/>
      <c r="H97" s="18"/>
      <c r="I97" s="63">
        <v>286.72300000000001</v>
      </c>
      <c r="J97" s="18"/>
      <c r="K97" s="18">
        <v>104.04</v>
      </c>
      <c r="L97" s="111"/>
      <c r="M97" s="28"/>
      <c r="N97" s="29"/>
    </row>
    <row r="98" spans="1:14" s="30" customFormat="1" ht="23.25" x14ac:dyDescent="0.35">
      <c r="A98" s="23"/>
      <c r="B98" s="7" t="s">
        <v>204</v>
      </c>
      <c r="C98" s="25"/>
      <c r="D98" s="26"/>
      <c r="E98" s="26"/>
      <c r="F98" s="74"/>
      <c r="G98" s="74"/>
      <c r="H98" s="18"/>
      <c r="I98" s="63">
        <v>5924.4009999999998</v>
      </c>
      <c r="J98" s="18"/>
      <c r="K98" s="18"/>
      <c r="L98" s="111"/>
      <c r="M98" s="28"/>
      <c r="N98" s="29"/>
    </row>
    <row r="99" spans="1:14" s="30" customFormat="1" ht="60.75" x14ac:dyDescent="0.35">
      <c r="A99" s="23"/>
      <c r="B99" s="7" t="s">
        <v>205</v>
      </c>
      <c r="C99" s="25"/>
      <c r="D99" s="26"/>
      <c r="E99" s="26"/>
      <c r="F99" s="74"/>
      <c r="G99" s="74"/>
      <c r="H99" s="18"/>
      <c r="I99" s="63">
        <v>4049.9650000000001</v>
      </c>
      <c r="J99" s="18"/>
      <c r="K99" s="18"/>
      <c r="L99" s="111"/>
      <c r="M99" s="28"/>
      <c r="N99" s="29"/>
    </row>
    <row r="100" spans="1:14" s="30" customFormat="1" ht="40.5" x14ac:dyDescent="0.35">
      <c r="A100" s="23"/>
      <c r="B100" s="7" t="s">
        <v>206</v>
      </c>
      <c r="C100" s="25"/>
      <c r="D100" s="26"/>
      <c r="E100" s="26"/>
      <c r="F100" s="74"/>
      <c r="G100" s="74"/>
      <c r="H100" s="18"/>
      <c r="I100" s="63"/>
      <c r="J100" s="18"/>
      <c r="K100" s="18"/>
      <c r="L100" s="111"/>
      <c r="M100" s="28"/>
      <c r="N100" s="29"/>
    </row>
    <row r="101" spans="1:14" s="30" customFormat="1" ht="60.75" x14ac:dyDescent="0.35">
      <c r="A101" s="23"/>
      <c r="B101" s="7" t="s">
        <v>207</v>
      </c>
      <c r="C101" s="25"/>
      <c r="D101" s="26"/>
      <c r="E101" s="26"/>
      <c r="F101" s="74"/>
      <c r="G101" s="74"/>
      <c r="H101" s="18"/>
      <c r="I101" s="63">
        <v>516.44500000000005</v>
      </c>
      <c r="J101" s="18">
        <v>1495.336</v>
      </c>
      <c r="K101" s="18">
        <v>804.21</v>
      </c>
      <c r="L101" s="111"/>
      <c r="M101" s="28"/>
      <c r="N101" s="29"/>
    </row>
    <row r="102" spans="1:14" s="30" customFormat="1" ht="40.5" x14ac:dyDescent="0.35">
      <c r="A102" s="23"/>
      <c r="B102" s="7" t="s">
        <v>208</v>
      </c>
      <c r="C102" s="25"/>
      <c r="D102" s="26"/>
      <c r="E102" s="26"/>
      <c r="F102" s="74"/>
      <c r="G102" s="74"/>
      <c r="H102" s="18"/>
      <c r="I102" s="63"/>
      <c r="J102" s="18"/>
      <c r="K102" s="18"/>
      <c r="L102" s="111"/>
      <c r="M102" s="28"/>
      <c r="N102" s="29"/>
    </row>
    <row r="103" spans="1:14" s="30" customFormat="1" ht="23.25" x14ac:dyDescent="0.35">
      <c r="A103" s="23"/>
      <c r="B103" s="7" t="s">
        <v>209</v>
      </c>
      <c r="C103" s="25"/>
      <c r="D103" s="26"/>
      <c r="E103" s="26"/>
      <c r="F103" s="74"/>
      <c r="G103" s="74"/>
      <c r="H103" s="18"/>
      <c r="I103" s="63">
        <v>13262.201999999999</v>
      </c>
      <c r="J103" s="18">
        <v>11949.339</v>
      </c>
      <c r="K103" s="18">
        <v>10000</v>
      </c>
      <c r="L103" s="111"/>
      <c r="M103" s="28"/>
      <c r="N103" s="29"/>
    </row>
    <row r="104" spans="1:14" s="30" customFormat="1" ht="40.5" x14ac:dyDescent="0.35">
      <c r="A104" s="23"/>
      <c r="B104" s="7" t="s">
        <v>210</v>
      </c>
      <c r="C104" s="25"/>
      <c r="D104" s="26"/>
      <c r="E104" s="26"/>
      <c r="F104" s="74"/>
      <c r="G104" s="74"/>
      <c r="H104" s="18"/>
      <c r="I104" s="63"/>
      <c r="J104" s="18"/>
      <c r="K104" s="18"/>
      <c r="L104" s="111"/>
      <c r="M104" s="28"/>
      <c r="N104" s="29"/>
    </row>
    <row r="105" spans="1:14" s="30" customFormat="1" ht="23.25" x14ac:dyDescent="0.35">
      <c r="A105" s="23"/>
      <c r="B105" s="7" t="s">
        <v>211</v>
      </c>
      <c r="C105" s="25"/>
      <c r="D105" s="26"/>
      <c r="E105" s="26"/>
      <c r="F105" s="74"/>
      <c r="G105" s="74"/>
      <c r="H105" s="18"/>
      <c r="I105" s="63">
        <v>1209.886</v>
      </c>
      <c r="J105" s="18"/>
      <c r="K105" s="18">
        <v>1274.527</v>
      </c>
      <c r="L105" s="111"/>
      <c r="M105" s="28"/>
      <c r="N105" s="29"/>
    </row>
    <row r="106" spans="1:14" s="30" customFormat="1" ht="60.75" x14ac:dyDescent="0.35">
      <c r="A106" s="23"/>
      <c r="B106" s="7" t="s">
        <v>212</v>
      </c>
      <c r="C106" s="25"/>
      <c r="D106" s="26"/>
      <c r="E106" s="26"/>
      <c r="F106" s="74"/>
      <c r="G106" s="74"/>
      <c r="H106" s="18"/>
      <c r="I106" s="63">
        <v>43.33</v>
      </c>
      <c r="J106" s="18"/>
      <c r="K106" s="18"/>
      <c r="L106" s="111"/>
      <c r="M106" s="28"/>
      <c r="N106" s="29"/>
    </row>
    <row r="107" spans="1:14" s="30" customFormat="1" ht="23.25" x14ac:dyDescent="0.35">
      <c r="A107" s="23"/>
      <c r="B107" s="7" t="s">
        <v>252</v>
      </c>
      <c r="C107" s="25"/>
      <c r="D107" s="26"/>
      <c r="E107" s="26"/>
      <c r="F107" s="74"/>
      <c r="G107" s="74"/>
      <c r="H107" s="18"/>
      <c r="I107" s="63"/>
      <c r="J107" s="18"/>
      <c r="K107" s="18"/>
      <c r="L107" s="111"/>
      <c r="M107" s="28"/>
      <c r="N107" s="29"/>
    </row>
    <row r="108" spans="1:14" s="30" customFormat="1" ht="40.5" x14ac:dyDescent="0.35">
      <c r="A108" s="23"/>
      <c r="B108" s="7" t="s">
        <v>213</v>
      </c>
      <c r="C108" s="25"/>
      <c r="D108" s="26"/>
      <c r="E108" s="26"/>
      <c r="F108" s="74"/>
      <c r="G108" s="74"/>
      <c r="H108" s="18"/>
      <c r="I108" s="63"/>
      <c r="J108" s="18">
        <v>11000</v>
      </c>
      <c r="K108" s="18">
        <v>13835.129000000001</v>
      </c>
      <c r="L108" s="111"/>
      <c r="M108" s="28"/>
      <c r="N108" s="29"/>
    </row>
    <row r="109" spans="1:14" s="30" customFormat="1" ht="23.25" x14ac:dyDescent="0.35">
      <c r="A109" s="23"/>
      <c r="B109" s="7" t="s">
        <v>214</v>
      </c>
      <c r="C109" s="25"/>
      <c r="D109" s="26"/>
      <c r="E109" s="26"/>
      <c r="F109" s="74"/>
      <c r="G109" s="74"/>
      <c r="H109" s="18"/>
      <c r="I109" s="63">
        <v>785.59100000000001</v>
      </c>
      <c r="J109" s="18"/>
      <c r="K109" s="18"/>
      <c r="L109" s="111"/>
      <c r="M109" s="28"/>
      <c r="N109" s="29"/>
    </row>
    <row r="110" spans="1:14" s="30" customFormat="1" ht="23.25" x14ac:dyDescent="0.35">
      <c r="A110" s="23"/>
      <c r="B110" s="7" t="s">
        <v>215</v>
      </c>
      <c r="C110" s="25"/>
      <c r="D110" s="26"/>
      <c r="E110" s="26"/>
      <c r="F110" s="74"/>
      <c r="G110" s="74"/>
      <c r="H110" s="18"/>
      <c r="I110" s="63">
        <v>2718.3690000000001</v>
      </c>
      <c r="J110" s="18">
        <v>2943.6660000000002</v>
      </c>
      <c r="K110" s="18">
        <v>3249.1060000000002</v>
      </c>
      <c r="L110" s="111"/>
      <c r="M110" s="28"/>
      <c r="N110" s="29"/>
    </row>
    <row r="111" spans="1:14" s="30" customFormat="1" ht="40.5" x14ac:dyDescent="0.35">
      <c r="A111" s="23"/>
      <c r="B111" s="7" t="s">
        <v>216</v>
      </c>
      <c r="C111" s="25"/>
      <c r="D111" s="26"/>
      <c r="E111" s="26"/>
      <c r="F111" s="74"/>
      <c r="G111" s="74"/>
      <c r="H111" s="18"/>
      <c r="I111" s="63"/>
      <c r="J111" s="18"/>
      <c r="K111" s="18"/>
      <c r="L111" s="111"/>
      <c r="M111" s="28"/>
      <c r="N111" s="29"/>
    </row>
    <row r="112" spans="1:14" s="30" customFormat="1" ht="60.75" x14ac:dyDescent="0.35">
      <c r="A112" s="23"/>
      <c r="B112" s="7" t="s">
        <v>249</v>
      </c>
      <c r="C112" s="25"/>
      <c r="D112" s="26"/>
      <c r="E112" s="26"/>
      <c r="F112" s="74"/>
      <c r="G112" s="74"/>
      <c r="H112" s="18"/>
      <c r="I112" s="63">
        <v>738.476</v>
      </c>
      <c r="J112" s="18">
        <v>1017.018</v>
      </c>
      <c r="K112" s="18">
        <v>971.25800000000004</v>
      </c>
      <c r="L112" s="111"/>
      <c r="M112" s="28"/>
      <c r="N112" s="29"/>
    </row>
    <row r="113" spans="1:14" s="30" customFormat="1" ht="40.5" x14ac:dyDescent="0.35">
      <c r="A113" s="23"/>
      <c r="B113" s="7" t="s">
        <v>251</v>
      </c>
      <c r="C113" s="25"/>
      <c r="D113" s="26"/>
      <c r="E113" s="26"/>
      <c r="F113" s="74"/>
      <c r="G113" s="74"/>
      <c r="H113" s="18"/>
      <c r="I113" s="63"/>
      <c r="J113" s="18"/>
      <c r="K113" s="18"/>
      <c r="L113" s="111"/>
      <c r="M113" s="28"/>
      <c r="N113" s="29"/>
    </row>
    <row r="114" spans="1:14" s="30" customFormat="1" ht="40.5" x14ac:dyDescent="0.35">
      <c r="A114" s="23"/>
      <c r="B114" s="7" t="s">
        <v>217</v>
      </c>
      <c r="C114" s="25"/>
      <c r="D114" s="26"/>
      <c r="E114" s="26"/>
      <c r="F114" s="74"/>
      <c r="G114" s="74"/>
      <c r="H114" s="18"/>
      <c r="I114" s="63">
        <v>478.34399999999999</v>
      </c>
      <c r="J114" s="18">
        <f>672.61+77.832</f>
        <v>750.44200000000001</v>
      </c>
      <c r="K114" s="18">
        <v>775.75</v>
      </c>
      <c r="L114" s="111"/>
      <c r="M114" s="28"/>
      <c r="N114" s="29"/>
    </row>
    <row r="115" spans="1:14" s="30" customFormat="1" ht="60.75" x14ac:dyDescent="0.35">
      <c r="A115" s="23"/>
      <c r="B115" s="10" t="s">
        <v>250</v>
      </c>
      <c r="C115" s="25"/>
      <c r="D115" s="26"/>
      <c r="E115" s="26"/>
      <c r="F115" s="74"/>
      <c r="G115" s="74"/>
      <c r="H115" s="18"/>
      <c r="I115" s="63"/>
      <c r="J115" s="18">
        <v>14910.933999999999</v>
      </c>
      <c r="K115" s="18">
        <v>15100</v>
      </c>
      <c r="L115" s="111"/>
      <c r="M115" s="28"/>
      <c r="N115" s="29"/>
    </row>
    <row r="116" spans="1:14" s="30" customFormat="1" ht="45" x14ac:dyDescent="0.35">
      <c r="A116" s="23">
        <v>2</v>
      </c>
      <c r="B116" s="24" t="s">
        <v>94</v>
      </c>
      <c r="C116" s="25" t="s">
        <v>150</v>
      </c>
      <c r="D116" s="26">
        <f>D117+D121</f>
        <v>290367.14399999997</v>
      </c>
      <c r="E116" s="26">
        <f>E117+E121</f>
        <v>56286.362999999998</v>
      </c>
      <c r="F116" s="74">
        <f t="shared" ref="F116:K116" si="10">F117+F121</f>
        <v>67393.966</v>
      </c>
      <c r="G116" s="74">
        <f t="shared" si="10"/>
        <v>64636.074000000001</v>
      </c>
      <c r="H116" s="26">
        <f t="shared" si="10"/>
        <v>26488.262999999999</v>
      </c>
      <c r="I116" s="74">
        <f t="shared" si="10"/>
        <v>32723.792000000001</v>
      </c>
      <c r="J116" s="74">
        <f t="shared" si="10"/>
        <v>21358.686000000002</v>
      </c>
      <c r="K116" s="74">
        <f t="shared" si="10"/>
        <v>21480</v>
      </c>
      <c r="L116" s="111"/>
      <c r="M116" s="28"/>
      <c r="N116" s="29"/>
    </row>
    <row r="117" spans="1:14" ht="23.25" x14ac:dyDescent="0.3">
      <c r="A117" s="27" t="s">
        <v>49</v>
      </c>
      <c r="B117" s="31" t="s">
        <v>92</v>
      </c>
      <c r="C117" s="42" t="s">
        <v>150</v>
      </c>
      <c r="D117" s="33">
        <f t="shared" ref="D117:J117" si="11">D118+D119+D120</f>
        <v>160490.927</v>
      </c>
      <c r="E117" s="33">
        <f t="shared" si="11"/>
        <v>23430</v>
      </c>
      <c r="F117" s="33">
        <f t="shared" si="11"/>
        <v>25894.6</v>
      </c>
      <c r="G117" s="33">
        <f t="shared" si="11"/>
        <v>26932</v>
      </c>
      <c r="H117" s="33">
        <f t="shared" si="11"/>
        <v>24077.048999999999</v>
      </c>
      <c r="I117" s="33">
        <f t="shared" si="11"/>
        <v>23402.592000000001</v>
      </c>
      <c r="J117" s="33">
        <f t="shared" si="11"/>
        <v>16754.686000000002</v>
      </c>
      <c r="K117" s="33">
        <f t="shared" ref="K117" si="12">K118+K119+K120</f>
        <v>20000</v>
      </c>
      <c r="L117" s="111"/>
      <c r="M117" s="4"/>
      <c r="N117" s="5"/>
    </row>
    <row r="118" spans="1:14" ht="40.5" x14ac:dyDescent="0.3">
      <c r="A118" s="6" t="s">
        <v>50</v>
      </c>
      <c r="B118" s="32" t="s">
        <v>3</v>
      </c>
      <c r="C118" s="42"/>
      <c r="D118" s="44">
        <f>E118+F118+G118+H118+I118+J118+K118</f>
        <v>101232.033</v>
      </c>
      <c r="E118" s="45">
        <v>22654</v>
      </c>
      <c r="F118" s="45">
        <v>25110.6</v>
      </c>
      <c r="G118" s="45">
        <v>26089.651999999998</v>
      </c>
      <c r="H118" s="45">
        <v>14386.865</v>
      </c>
      <c r="I118" s="45">
        <v>12990.915999999999</v>
      </c>
      <c r="J118" s="45"/>
      <c r="K118" s="45"/>
      <c r="L118" s="111"/>
      <c r="M118" s="4"/>
      <c r="N118" s="5"/>
    </row>
    <row r="119" spans="1:14" ht="40.5" x14ac:dyDescent="0.3">
      <c r="A119" s="19" t="s">
        <v>51</v>
      </c>
      <c r="B119" s="32" t="s">
        <v>6</v>
      </c>
      <c r="C119" s="42"/>
      <c r="D119" s="44">
        <f>E119+F119+G119+H119+I119+J119+K119</f>
        <v>2748.0709999999999</v>
      </c>
      <c r="E119" s="45">
        <v>776</v>
      </c>
      <c r="F119" s="45">
        <v>784</v>
      </c>
      <c r="G119" s="45">
        <v>842.34799999999996</v>
      </c>
      <c r="H119" s="45">
        <v>168.33</v>
      </c>
      <c r="I119" s="45">
        <v>177.393</v>
      </c>
      <c r="J119" s="45"/>
      <c r="K119" s="45"/>
      <c r="L119" s="111"/>
      <c r="M119" s="4"/>
      <c r="N119" s="5"/>
    </row>
    <row r="120" spans="1:14" x14ac:dyDescent="0.3">
      <c r="A120" s="19" t="s">
        <v>157</v>
      </c>
      <c r="B120" s="32" t="s">
        <v>158</v>
      </c>
      <c r="C120" s="81" t="s">
        <v>159</v>
      </c>
      <c r="D120" s="44">
        <f>E120+F120+G120+H120+I120+J120+K120</f>
        <v>56510.822999999997</v>
      </c>
      <c r="E120" s="82"/>
      <c r="F120" s="82"/>
      <c r="G120" s="82"/>
      <c r="H120" s="82">
        <v>9521.8539999999994</v>
      </c>
      <c r="I120" s="82">
        <v>10234.282999999999</v>
      </c>
      <c r="J120" s="82">
        <v>16754.686000000002</v>
      </c>
      <c r="K120" s="82">
        <v>20000</v>
      </c>
      <c r="L120" s="111"/>
      <c r="M120" s="4"/>
      <c r="N120" s="5"/>
    </row>
    <row r="121" spans="1:14" ht="36.75" customHeight="1" x14ac:dyDescent="0.3">
      <c r="A121" s="27" t="s">
        <v>52</v>
      </c>
      <c r="B121" s="31" t="s">
        <v>53</v>
      </c>
      <c r="C121" s="57" t="s">
        <v>150</v>
      </c>
      <c r="D121" s="34">
        <f>E121+F121+G121+H121+I121+J121+K121</f>
        <v>129876.217</v>
      </c>
      <c r="E121" s="34">
        <f>E122+E126+E129+E130+E131+E132+E133+E134+E135+E136+E137+E148+E149+E150+E151+E152+E153+E154+E155+E156+E157+E158+E159+E160+E161+E162+E165+E167+E170+E175+E178+E181+E183+E179+E182</f>
        <v>32856.362999999998</v>
      </c>
      <c r="F121" s="34">
        <f t="shared" ref="F121:K121" si="13">F122+F126+F129+F130+F131+F132+F133+F134+F135+F136+F137+F148+F149+F150+F151+F152+F153+F154+F155+F156+F157+F158+F159+F160+F161+F162+F165+F167+F170+F175+F178+F181+F183+F179+F182</f>
        <v>41499.366000000002</v>
      </c>
      <c r="G121" s="34">
        <f t="shared" si="13"/>
        <v>37704.074000000001</v>
      </c>
      <c r="H121" s="34">
        <f t="shared" si="13"/>
        <v>2411.2139999999999</v>
      </c>
      <c r="I121" s="34">
        <f t="shared" si="13"/>
        <v>9321.2000000000007</v>
      </c>
      <c r="J121" s="34">
        <f t="shared" si="13"/>
        <v>4604</v>
      </c>
      <c r="K121" s="34">
        <f t="shared" si="13"/>
        <v>1480</v>
      </c>
      <c r="L121" s="111"/>
      <c r="M121" s="4"/>
      <c r="N121" s="5"/>
    </row>
    <row r="122" spans="1:14" ht="40.5" x14ac:dyDescent="0.3">
      <c r="A122" s="6" t="s">
        <v>55</v>
      </c>
      <c r="B122" s="7" t="s">
        <v>23</v>
      </c>
      <c r="C122" s="6"/>
      <c r="D122" s="1">
        <f>E122+F122+G122+H122+I122+J122+K122</f>
        <v>9505.9969999999994</v>
      </c>
      <c r="E122" s="15">
        <v>3977.7669999999998</v>
      </c>
      <c r="F122" s="15">
        <v>2591.25</v>
      </c>
      <c r="G122" s="15">
        <v>2936.98</v>
      </c>
      <c r="H122" s="15"/>
      <c r="I122" s="15"/>
      <c r="J122" s="15"/>
      <c r="K122" s="15"/>
      <c r="L122" s="111"/>
    </row>
    <row r="123" spans="1:14" ht="37.5" x14ac:dyDescent="0.3">
      <c r="A123" s="6"/>
      <c r="B123" s="21" t="s">
        <v>21</v>
      </c>
      <c r="C123" s="1"/>
      <c r="D123" s="44"/>
      <c r="E123" s="45"/>
      <c r="F123" s="45"/>
      <c r="G123" s="45"/>
      <c r="H123" s="45"/>
      <c r="I123" s="45"/>
      <c r="J123" s="45"/>
      <c r="K123" s="45"/>
      <c r="L123" s="111"/>
    </row>
    <row r="124" spans="1:14" x14ac:dyDescent="0.3">
      <c r="A124" s="6"/>
      <c r="B124" s="21" t="s">
        <v>22</v>
      </c>
      <c r="C124" s="1"/>
      <c r="D124" s="44"/>
      <c r="E124" s="45"/>
      <c r="F124" s="45"/>
      <c r="G124" s="45"/>
      <c r="H124" s="45"/>
      <c r="I124" s="45"/>
      <c r="J124" s="45"/>
      <c r="K124" s="45"/>
      <c r="L124" s="111"/>
    </row>
    <row r="125" spans="1:14" x14ac:dyDescent="0.3">
      <c r="A125" s="6"/>
      <c r="B125" s="21" t="s">
        <v>24</v>
      </c>
      <c r="C125" s="1"/>
      <c r="D125" s="44"/>
      <c r="E125" s="45"/>
      <c r="F125" s="45"/>
      <c r="G125" s="45"/>
      <c r="H125" s="45"/>
      <c r="I125" s="45"/>
      <c r="J125" s="45"/>
      <c r="K125" s="45"/>
      <c r="L125" s="111"/>
    </row>
    <row r="126" spans="1:14" ht="193.5" x14ac:dyDescent="0.3">
      <c r="A126" s="6" t="s">
        <v>54</v>
      </c>
      <c r="B126" s="7" t="s">
        <v>110</v>
      </c>
      <c r="C126" s="1"/>
      <c r="D126" s="1">
        <f t="shared" ref="D126:D154" si="14">E126+F126+G126+H126+I126+J126+K126</f>
        <v>14003.495999999999</v>
      </c>
      <c r="E126" s="1">
        <f>E127+E128</f>
        <v>3268.49</v>
      </c>
      <c r="F126" s="1">
        <f t="shared" ref="F126:G126" si="15">F127+F128</f>
        <v>4511.7460000000001</v>
      </c>
      <c r="G126" s="1">
        <f t="shared" si="15"/>
        <v>6223.26</v>
      </c>
      <c r="H126" s="1"/>
      <c r="I126" s="1"/>
      <c r="J126" s="1"/>
      <c r="K126" s="1"/>
      <c r="L126" s="111"/>
    </row>
    <row r="127" spans="1:14" x14ac:dyDescent="0.3">
      <c r="A127" s="6"/>
      <c r="B127" s="22" t="s">
        <v>46</v>
      </c>
      <c r="C127" s="1"/>
      <c r="D127" s="44">
        <f t="shared" si="14"/>
        <v>12943.876</v>
      </c>
      <c r="E127" s="45">
        <v>3268.49</v>
      </c>
      <c r="F127" s="45">
        <v>4511.7460000000001</v>
      </c>
      <c r="G127" s="45">
        <v>5163.6400000000003</v>
      </c>
      <c r="H127" s="45"/>
      <c r="I127" s="45"/>
      <c r="J127" s="45"/>
      <c r="K127" s="45"/>
      <c r="L127" s="111"/>
    </row>
    <row r="128" spans="1:14" x14ac:dyDescent="0.3">
      <c r="A128" s="6"/>
      <c r="B128" s="22" t="s">
        <v>47</v>
      </c>
      <c r="C128" s="1"/>
      <c r="D128" s="44">
        <f t="shared" si="14"/>
        <v>1059.6199999999999</v>
      </c>
      <c r="E128" s="45">
        <v>0</v>
      </c>
      <c r="F128" s="45">
        <v>0</v>
      </c>
      <c r="G128" s="45">
        <v>1059.6199999999999</v>
      </c>
      <c r="H128" s="45"/>
      <c r="I128" s="45"/>
      <c r="J128" s="45"/>
      <c r="K128" s="45"/>
      <c r="L128" s="111"/>
    </row>
    <row r="129" spans="1:26" ht="40.5" x14ac:dyDescent="0.3">
      <c r="A129" s="6" t="s">
        <v>56</v>
      </c>
      <c r="B129" s="9" t="s">
        <v>12</v>
      </c>
      <c r="C129" s="6"/>
      <c r="D129" s="1">
        <f t="shared" si="14"/>
        <v>3285.6849999999999</v>
      </c>
      <c r="E129" s="15">
        <v>1380.28</v>
      </c>
      <c r="F129" s="15">
        <v>905.40499999999997</v>
      </c>
      <c r="G129" s="15">
        <v>1000</v>
      </c>
      <c r="H129" s="15"/>
      <c r="I129" s="15"/>
      <c r="J129" s="15"/>
      <c r="K129" s="15"/>
      <c r="L129" s="111"/>
    </row>
    <row r="130" spans="1:26" ht="40.5" x14ac:dyDescent="0.3">
      <c r="A130" s="6" t="s">
        <v>57</v>
      </c>
      <c r="B130" s="7" t="s">
        <v>25</v>
      </c>
      <c r="C130" s="6"/>
      <c r="D130" s="1">
        <f t="shared" si="14"/>
        <v>471.53</v>
      </c>
      <c r="E130" s="15">
        <v>471.53</v>
      </c>
      <c r="F130" s="15">
        <v>0</v>
      </c>
      <c r="G130" s="15">
        <v>0</v>
      </c>
      <c r="H130" s="15"/>
      <c r="I130" s="15"/>
      <c r="J130" s="15"/>
      <c r="K130" s="15"/>
      <c r="L130" s="111"/>
    </row>
    <row r="131" spans="1:26" ht="40.5" x14ac:dyDescent="0.3">
      <c r="A131" s="6" t="s">
        <v>58</v>
      </c>
      <c r="B131" s="7" t="s">
        <v>26</v>
      </c>
      <c r="C131" s="6"/>
      <c r="D131" s="1">
        <f t="shared" si="14"/>
        <v>1214.6369999999999</v>
      </c>
      <c r="E131" s="15">
        <v>359.80099999999999</v>
      </c>
      <c r="F131" s="15">
        <v>412.69</v>
      </c>
      <c r="G131" s="15">
        <v>442.14600000000002</v>
      </c>
      <c r="H131" s="15"/>
      <c r="I131" s="15"/>
      <c r="J131" s="15"/>
      <c r="K131" s="15"/>
      <c r="L131" s="111"/>
    </row>
    <row r="132" spans="1:26" ht="40.5" x14ac:dyDescent="0.3">
      <c r="A132" s="6" t="s">
        <v>59</v>
      </c>
      <c r="B132" s="9" t="s">
        <v>5</v>
      </c>
      <c r="C132" s="6"/>
      <c r="D132" s="1">
        <f t="shared" si="14"/>
        <v>781.04499999999996</v>
      </c>
      <c r="E132" s="15">
        <v>200.37899999999999</v>
      </c>
      <c r="F132" s="15">
        <v>580.66600000000005</v>
      </c>
      <c r="G132" s="15">
        <v>0</v>
      </c>
      <c r="H132" s="15"/>
      <c r="I132" s="15"/>
      <c r="J132" s="15"/>
      <c r="K132" s="15"/>
      <c r="L132" s="111"/>
    </row>
    <row r="133" spans="1:26" ht="60.75" x14ac:dyDescent="0.3">
      <c r="A133" s="6" t="s">
        <v>60</v>
      </c>
      <c r="B133" s="9" t="s">
        <v>111</v>
      </c>
      <c r="C133" s="6"/>
      <c r="D133" s="1">
        <f t="shared" si="14"/>
        <v>579.29999999999995</v>
      </c>
      <c r="E133" s="15">
        <v>97.3</v>
      </c>
      <c r="F133" s="15">
        <v>266</v>
      </c>
      <c r="G133" s="15">
        <v>216</v>
      </c>
      <c r="H133" s="15"/>
      <c r="I133" s="15"/>
      <c r="J133" s="15"/>
      <c r="K133" s="15"/>
      <c r="L133" s="111"/>
    </row>
    <row r="134" spans="1:26" ht="81" x14ac:dyDescent="0.3">
      <c r="A134" s="6" t="s">
        <v>61</v>
      </c>
      <c r="B134" s="9" t="s">
        <v>27</v>
      </c>
      <c r="C134" s="6"/>
      <c r="D134" s="1">
        <f t="shared" si="14"/>
        <v>736.29399999999998</v>
      </c>
      <c r="E134" s="15">
        <v>0</v>
      </c>
      <c r="F134" s="15">
        <v>510.22300000000001</v>
      </c>
      <c r="G134" s="15">
        <v>226.071</v>
      </c>
      <c r="H134" s="15"/>
      <c r="I134" s="15"/>
      <c r="J134" s="15"/>
      <c r="K134" s="15"/>
      <c r="L134" s="111"/>
    </row>
    <row r="135" spans="1:26" ht="57.75" customHeight="1" x14ac:dyDescent="0.3">
      <c r="A135" s="6" t="s">
        <v>62</v>
      </c>
      <c r="B135" s="9" t="s">
        <v>112</v>
      </c>
      <c r="C135" s="6"/>
      <c r="D135" s="1">
        <f t="shared" si="14"/>
        <v>639.42999999999995</v>
      </c>
      <c r="E135" s="15">
        <v>155.58699999999999</v>
      </c>
      <c r="F135" s="15">
        <v>65.706000000000003</v>
      </c>
      <c r="G135" s="15">
        <v>418.137</v>
      </c>
      <c r="H135" s="15"/>
      <c r="I135" s="15"/>
      <c r="J135" s="15"/>
      <c r="K135" s="15"/>
      <c r="L135" s="111"/>
    </row>
    <row r="136" spans="1:26" ht="101.25" x14ac:dyDescent="0.3">
      <c r="A136" s="6" t="s">
        <v>63</v>
      </c>
      <c r="B136" s="13" t="s">
        <v>113</v>
      </c>
      <c r="C136" s="6"/>
      <c r="D136" s="1">
        <f t="shared" si="14"/>
        <v>1001.942</v>
      </c>
      <c r="E136" s="15">
        <v>900.5</v>
      </c>
      <c r="F136" s="15">
        <v>49.8</v>
      </c>
      <c r="G136" s="15">
        <v>51.642000000000003</v>
      </c>
      <c r="H136" s="15"/>
      <c r="I136" s="15"/>
      <c r="J136" s="15"/>
      <c r="K136" s="15"/>
      <c r="L136" s="111"/>
    </row>
    <row r="137" spans="1:26" ht="40.5" x14ac:dyDescent="0.3">
      <c r="A137" s="6" t="s">
        <v>64</v>
      </c>
      <c r="B137" s="7" t="s">
        <v>114</v>
      </c>
      <c r="C137" s="6"/>
      <c r="D137" s="1">
        <f t="shared" si="14"/>
        <v>253.91900000000001</v>
      </c>
      <c r="E137" s="15">
        <f>SUM(E138:E147)</f>
        <v>106.35599999999999</v>
      </c>
      <c r="F137" s="15">
        <f>SUM(F138:F147)</f>
        <v>147.56299999999999</v>
      </c>
      <c r="G137" s="15">
        <f t="shared" ref="G137" si="16">SUM(G138:G147)</f>
        <v>0</v>
      </c>
      <c r="H137" s="15"/>
      <c r="I137" s="15"/>
      <c r="J137" s="15"/>
      <c r="K137" s="15"/>
      <c r="L137" s="111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75" x14ac:dyDescent="0.3">
      <c r="A138" s="6"/>
      <c r="B138" s="22" t="s">
        <v>42</v>
      </c>
      <c r="C138" s="1"/>
      <c r="D138" s="44">
        <f t="shared" si="14"/>
        <v>0</v>
      </c>
      <c r="E138" s="45">
        <v>0</v>
      </c>
      <c r="F138" s="45">
        <v>0</v>
      </c>
      <c r="G138" s="45">
        <v>0</v>
      </c>
      <c r="H138" s="45"/>
      <c r="I138" s="45"/>
      <c r="J138" s="45"/>
      <c r="K138" s="45"/>
      <c r="L138" s="111"/>
    </row>
    <row r="139" spans="1:26" ht="37.5" x14ac:dyDescent="0.3">
      <c r="A139" s="6"/>
      <c r="B139" s="22" t="s">
        <v>43</v>
      </c>
      <c r="C139" s="1"/>
      <c r="D139" s="44">
        <f t="shared" si="14"/>
        <v>0</v>
      </c>
      <c r="E139" s="45">
        <v>0</v>
      </c>
      <c r="F139" s="45">
        <v>0</v>
      </c>
      <c r="G139" s="45">
        <v>0</v>
      </c>
      <c r="H139" s="45"/>
      <c r="I139" s="45"/>
      <c r="J139" s="45"/>
      <c r="K139" s="45"/>
      <c r="L139" s="111"/>
    </row>
    <row r="140" spans="1:26" x14ac:dyDescent="0.3">
      <c r="A140" s="6"/>
      <c r="B140" s="22" t="s">
        <v>29</v>
      </c>
      <c r="C140" s="1"/>
      <c r="D140" s="44">
        <f t="shared" si="14"/>
        <v>0</v>
      </c>
      <c r="E140" s="45">
        <v>0</v>
      </c>
      <c r="F140" s="45">
        <v>0</v>
      </c>
      <c r="G140" s="45">
        <v>0</v>
      </c>
      <c r="H140" s="45"/>
      <c r="I140" s="45"/>
      <c r="J140" s="45"/>
      <c r="K140" s="45"/>
      <c r="L140" s="111"/>
    </row>
    <row r="141" spans="1:26" ht="37.5" x14ac:dyDescent="0.3">
      <c r="A141" s="6"/>
      <c r="B141" s="22" t="s">
        <v>31</v>
      </c>
      <c r="C141" s="1"/>
      <c r="D141" s="44">
        <f t="shared" si="14"/>
        <v>0</v>
      </c>
      <c r="E141" s="45">
        <v>0</v>
      </c>
      <c r="F141" s="45">
        <v>0</v>
      </c>
      <c r="G141" s="45">
        <v>0</v>
      </c>
      <c r="H141" s="45"/>
      <c r="I141" s="45"/>
      <c r="J141" s="45"/>
      <c r="K141" s="45"/>
      <c r="L141" s="111"/>
    </row>
    <row r="142" spans="1:26" x14ac:dyDescent="0.3">
      <c r="A142" s="6"/>
      <c r="B142" s="22" t="s">
        <v>8</v>
      </c>
      <c r="C142" s="1"/>
      <c r="D142" s="44">
        <f t="shared" si="14"/>
        <v>0</v>
      </c>
      <c r="E142" s="45">
        <v>0</v>
      </c>
      <c r="F142" s="45">
        <v>0</v>
      </c>
      <c r="G142" s="45">
        <v>0</v>
      </c>
      <c r="H142" s="45"/>
      <c r="I142" s="45"/>
      <c r="J142" s="45"/>
      <c r="K142" s="45"/>
      <c r="L142" s="111"/>
    </row>
    <row r="143" spans="1:26" ht="37.5" x14ac:dyDescent="0.3">
      <c r="A143" s="6"/>
      <c r="B143" s="22" t="s">
        <v>32</v>
      </c>
      <c r="C143" s="1"/>
      <c r="D143" s="44">
        <f t="shared" si="14"/>
        <v>0</v>
      </c>
      <c r="E143" s="45">
        <v>0</v>
      </c>
      <c r="F143" s="45">
        <v>0</v>
      </c>
      <c r="G143" s="45">
        <v>0</v>
      </c>
      <c r="H143" s="45"/>
      <c r="I143" s="45"/>
      <c r="J143" s="45"/>
      <c r="K143" s="45"/>
      <c r="L143" s="111"/>
    </row>
    <row r="144" spans="1:26" ht="37.5" x14ac:dyDescent="0.3">
      <c r="A144" s="6"/>
      <c r="B144" s="22" t="s">
        <v>33</v>
      </c>
      <c r="C144" s="6"/>
      <c r="D144" s="44">
        <f t="shared" si="14"/>
        <v>253.91900000000001</v>
      </c>
      <c r="E144" s="45">
        <v>106.35599999999999</v>
      </c>
      <c r="F144" s="45">
        <v>147.56299999999999</v>
      </c>
      <c r="G144" s="45">
        <v>0</v>
      </c>
      <c r="H144" s="45"/>
      <c r="I144" s="45"/>
      <c r="J144" s="45"/>
      <c r="K144" s="45"/>
      <c r="L144" s="111"/>
    </row>
    <row r="145" spans="1:12" ht="37.5" x14ac:dyDescent="0.3">
      <c r="A145" s="6"/>
      <c r="B145" s="22" t="s">
        <v>34</v>
      </c>
      <c r="C145" s="6"/>
      <c r="D145" s="44">
        <f t="shared" si="14"/>
        <v>0</v>
      </c>
      <c r="E145" s="45">
        <v>0</v>
      </c>
      <c r="F145" s="45">
        <v>0</v>
      </c>
      <c r="G145" s="45">
        <v>0</v>
      </c>
      <c r="H145" s="45"/>
      <c r="I145" s="45"/>
      <c r="J145" s="45"/>
      <c r="K145" s="45"/>
      <c r="L145" s="111"/>
    </row>
    <row r="146" spans="1:12" ht="56.25" x14ac:dyDescent="0.3">
      <c r="A146" s="6"/>
      <c r="B146" s="22" t="s">
        <v>184</v>
      </c>
      <c r="C146" s="6"/>
      <c r="D146" s="44">
        <f t="shared" si="14"/>
        <v>0</v>
      </c>
      <c r="E146" s="45">
        <v>0</v>
      </c>
      <c r="F146" s="45">
        <v>0</v>
      </c>
      <c r="G146" s="45">
        <v>0</v>
      </c>
      <c r="H146" s="45"/>
      <c r="I146" s="45"/>
      <c r="J146" s="45"/>
      <c r="K146" s="45"/>
      <c r="L146" s="111"/>
    </row>
    <row r="147" spans="1:12" ht="37.5" x14ac:dyDescent="0.3">
      <c r="A147" s="6"/>
      <c r="B147" s="22" t="s">
        <v>115</v>
      </c>
      <c r="C147" s="6"/>
      <c r="D147" s="44">
        <f t="shared" si="14"/>
        <v>0</v>
      </c>
      <c r="E147" s="45">
        <v>0</v>
      </c>
      <c r="F147" s="45">
        <v>0</v>
      </c>
      <c r="G147" s="45">
        <v>0</v>
      </c>
      <c r="H147" s="45"/>
      <c r="I147" s="45"/>
      <c r="J147" s="45"/>
      <c r="K147" s="45"/>
      <c r="L147" s="111"/>
    </row>
    <row r="148" spans="1:12" ht="40.5" x14ac:dyDescent="0.3">
      <c r="A148" s="6" t="s">
        <v>65</v>
      </c>
      <c r="B148" s="10" t="s">
        <v>28</v>
      </c>
      <c r="C148" s="6"/>
      <c r="D148" s="1">
        <f t="shared" si="14"/>
        <v>2990.25</v>
      </c>
      <c r="E148" s="15">
        <v>0</v>
      </c>
      <c r="F148" s="15">
        <v>2990.25</v>
      </c>
      <c r="G148" s="15">
        <v>0</v>
      </c>
      <c r="H148" s="15"/>
      <c r="I148" s="15"/>
      <c r="J148" s="15"/>
      <c r="K148" s="15"/>
      <c r="L148" s="111"/>
    </row>
    <row r="149" spans="1:12" x14ac:dyDescent="0.3">
      <c r="A149" s="6" t="s">
        <v>66</v>
      </c>
      <c r="B149" s="10" t="s">
        <v>116</v>
      </c>
      <c r="C149" s="6"/>
      <c r="D149" s="1">
        <f t="shared" si="14"/>
        <v>8252.2720000000008</v>
      </c>
      <c r="E149" s="15">
        <v>0</v>
      </c>
      <c r="F149" s="15">
        <v>1085.537</v>
      </c>
      <c r="G149" s="15">
        <v>1479.6</v>
      </c>
      <c r="H149" s="15">
        <v>1611.2139999999999</v>
      </c>
      <c r="I149" s="15">
        <v>1179.4100000000001</v>
      </c>
      <c r="J149" s="15">
        <v>2416.511</v>
      </c>
      <c r="K149" s="15">
        <v>480</v>
      </c>
      <c r="L149" s="111"/>
    </row>
    <row r="150" spans="1:12" x14ac:dyDescent="0.3">
      <c r="A150" s="6" t="s">
        <v>67</v>
      </c>
      <c r="B150" s="10" t="s">
        <v>117</v>
      </c>
      <c r="C150" s="6"/>
      <c r="D150" s="1">
        <f t="shared" si="14"/>
        <v>3260.81</v>
      </c>
      <c r="E150" s="15">
        <v>245.756</v>
      </c>
      <c r="F150" s="15">
        <v>0</v>
      </c>
      <c r="G150" s="15">
        <v>0</v>
      </c>
      <c r="H150" s="15"/>
      <c r="I150" s="15">
        <v>77</v>
      </c>
      <c r="J150" s="15">
        <v>1938.0540000000001</v>
      </c>
      <c r="K150" s="15">
        <v>1000</v>
      </c>
      <c r="L150" s="111"/>
    </row>
    <row r="151" spans="1:12" x14ac:dyDescent="0.3">
      <c r="A151" s="6" t="s">
        <v>68</v>
      </c>
      <c r="B151" s="9" t="s">
        <v>118</v>
      </c>
      <c r="C151" s="6"/>
      <c r="D151" s="1">
        <f t="shared" si="14"/>
        <v>0</v>
      </c>
      <c r="E151" s="15">
        <v>0</v>
      </c>
      <c r="F151" s="15">
        <v>0</v>
      </c>
      <c r="G151" s="15">
        <v>0</v>
      </c>
      <c r="H151" s="15"/>
      <c r="I151" s="15"/>
      <c r="J151" s="15"/>
      <c r="K151" s="15"/>
      <c r="L151" s="111"/>
    </row>
    <row r="152" spans="1:12" x14ac:dyDescent="0.3">
      <c r="A152" s="6" t="s">
        <v>69</v>
      </c>
      <c r="B152" s="9" t="s">
        <v>119</v>
      </c>
      <c r="C152" s="6"/>
      <c r="D152" s="1">
        <f t="shared" si="14"/>
        <v>50</v>
      </c>
      <c r="E152" s="15">
        <v>0</v>
      </c>
      <c r="F152" s="15">
        <v>0</v>
      </c>
      <c r="G152" s="15">
        <v>50</v>
      </c>
      <c r="H152" s="15"/>
      <c r="I152" s="15"/>
      <c r="J152" s="15"/>
      <c r="K152" s="15"/>
      <c r="L152" s="111"/>
    </row>
    <row r="153" spans="1:12" ht="40.5" x14ac:dyDescent="0.3">
      <c r="A153" s="6" t="s">
        <v>70</v>
      </c>
      <c r="B153" s="7" t="s">
        <v>30</v>
      </c>
      <c r="C153" s="6"/>
      <c r="D153" s="1">
        <f t="shared" si="14"/>
        <v>0</v>
      </c>
      <c r="E153" s="15">
        <v>0</v>
      </c>
      <c r="F153" s="15">
        <v>0</v>
      </c>
      <c r="G153" s="15">
        <v>0</v>
      </c>
      <c r="H153" s="15"/>
      <c r="I153" s="15"/>
      <c r="J153" s="15"/>
      <c r="K153" s="15"/>
      <c r="L153" s="111"/>
    </row>
    <row r="154" spans="1:12" x14ac:dyDescent="0.3">
      <c r="A154" s="6" t="s">
        <v>71</v>
      </c>
      <c r="B154" s="9" t="s">
        <v>191</v>
      </c>
      <c r="C154" s="6"/>
      <c r="D154" s="1">
        <f t="shared" si="14"/>
        <v>0</v>
      </c>
      <c r="E154" s="15">
        <v>0</v>
      </c>
      <c r="F154" s="15">
        <v>0</v>
      </c>
      <c r="G154" s="15">
        <v>0</v>
      </c>
      <c r="H154" s="15"/>
      <c r="I154" s="15"/>
      <c r="J154" s="15"/>
      <c r="K154" s="15"/>
      <c r="L154" s="111"/>
    </row>
    <row r="155" spans="1:12" x14ac:dyDescent="0.3">
      <c r="A155" s="6" t="s">
        <v>72</v>
      </c>
      <c r="B155" s="9" t="s">
        <v>120</v>
      </c>
      <c r="C155" s="6"/>
      <c r="D155" s="1">
        <f t="shared" ref="D155:D156" si="17">E155+F155+G155+H155+I155+J155+K155</f>
        <v>100</v>
      </c>
      <c r="E155" s="15">
        <v>0</v>
      </c>
      <c r="F155" s="15">
        <v>0</v>
      </c>
      <c r="G155" s="15">
        <v>100</v>
      </c>
      <c r="H155" s="15"/>
      <c r="I155" s="15"/>
      <c r="J155" s="15"/>
      <c r="K155" s="15"/>
      <c r="L155" s="111"/>
    </row>
    <row r="156" spans="1:12" x14ac:dyDescent="0.3">
      <c r="A156" s="6" t="s">
        <v>73</v>
      </c>
      <c r="B156" s="9" t="s">
        <v>121</v>
      </c>
      <c r="C156" s="6"/>
      <c r="D156" s="1">
        <f t="shared" si="17"/>
        <v>100</v>
      </c>
      <c r="E156" s="15">
        <v>0</v>
      </c>
      <c r="F156" s="15">
        <v>0</v>
      </c>
      <c r="G156" s="15">
        <v>100</v>
      </c>
      <c r="H156" s="15"/>
      <c r="I156" s="15"/>
      <c r="J156" s="15"/>
      <c r="K156" s="15"/>
      <c r="L156" s="111"/>
    </row>
    <row r="157" spans="1:12" ht="40.5" x14ac:dyDescent="0.3">
      <c r="A157" s="6" t="s">
        <v>74</v>
      </c>
      <c r="B157" s="9" t="s">
        <v>122</v>
      </c>
      <c r="C157" s="6"/>
      <c r="D157" s="1">
        <f>E157+F157+G157+H157+I157+J157+K157</f>
        <v>50</v>
      </c>
      <c r="E157" s="15">
        <v>0</v>
      </c>
      <c r="F157" s="15">
        <v>0</v>
      </c>
      <c r="G157" s="15">
        <v>50</v>
      </c>
      <c r="H157" s="15"/>
      <c r="I157" s="15"/>
      <c r="J157" s="15"/>
      <c r="K157" s="15"/>
      <c r="L157" s="111"/>
    </row>
    <row r="158" spans="1:12" x14ac:dyDescent="0.3">
      <c r="A158" s="6" t="s">
        <v>75</v>
      </c>
      <c r="B158" s="14" t="s">
        <v>35</v>
      </c>
      <c r="C158" s="6"/>
      <c r="D158" s="1">
        <f>E158+F158+G158+H158+I158+J158+K158</f>
        <v>0</v>
      </c>
      <c r="E158" s="15">
        <v>0</v>
      </c>
      <c r="F158" s="15">
        <v>0</v>
      </c>
      <c r="G158" s="15">
        <v>0</v>
      </c>
      <c r="H158" s="15"/>
      <c r="I158" s="15"/>
      <c r="J158" s="15"/>
      <c r="K158" s="15"/>
      <c r="L158" s="111"/>
    </row>
    <row r="159" spans="1:12" ht="60.75" x14ac:dyDescent="0.3">
      <c r="A159" s="6" t="s">
        <v>76</v>
      </c>
      <c r="B159" s="7" t="s">
        <v>36</v>
      </c>
      <c r="C159" s="6"/>
      <c r="D159" s="1">
        <f>E159+F159+G159+H159+I159+J159+K159</f>
        <v>2968.6970000000001</v>
      </c>
      <c r="E159" s="15">
        <v>884.05</v>
      </c>
      <c r="F159" s="15">
        <v>1535.9770000000001</v>
      </c>
      <c r="G159" s="15">
        <v>548.66999999999996</v>
      </c>
      <c r="H159" s="15"/>
      <c r="I159" s="15"/>
      <c r="J159" s="15"/>
      <c r="K159" s="15"/>
      <c r="L159" s="111"/>
    </row>
    <row r="160" spans="1:12" ht="40.5" x14ac:dyDescent="0.3">
      <c r="A160" s="6" t="s">
        <v>77</v>
      </c>
      <c r="B160" s="66" t="s">
        <v>248</v>
      </c>
      <c r="C160" s="6"/>
      <c r="D160" s="1">
        <f>E160+F160+G160+H160+I160+J160+K160</f>
        <v>9646.2009999999991</v>
      </c>
      <c r="E160" s="15">
        <v>502.91899999999998</v>
      </c>
      <c r="F160" s="15">
        <v>1541.626</v>
      </c>
      <c r="G160" s="15">
        <v>1560.866</v>
      </c>
      <c r="H160" s="15"/>
      <c r="I160" s="15">
        <v>6040.79</v>
      </c>
      <c r="J160" s="15"/>
      <c r="K160" s="15"/>
      <c r="L160" s="111"/>
    </row>
    <row r="161" spans="1:26" ht="40.5" x14ac:dyDescent="0.3">
      <c r="A161" s="6" t="s">
        <v>79</v>
      </c>
      <c r="B161" s="66" t="s">
        <v>124</v>
      </c>
      <c r="C161" s="6"/>
      <c r="D161" s="1">
        <f>E161+F161+G161+H161+I161+J161+K161</f>
        <v>2981.6170000000002</v>
      </c>
      <c r="E161" s="15">
        <v>259.798</v>
      </c>
      <c r="F161" s="15">
        <v>900.60699999999997</v>
      </c>
      <c r="G161" s="15">
        <v>1821.212</v>
      </c>
      <c r="H161" s="15"/>
      <c r="I161" s="15"/>
      <c r="J161" s="15"/>
      <c r="K161" s="15"/>
      <c r="L161" s="111"/>
    </row>
    <row r="162" spans="1:26" ht="40.5" x14ac:dyDescent="0.3">
      <c r="A162" s="6" t="s">
        <v>78</v>
      </c>
      <c r="B162" s="66" t="s">
        <v>125</v>
      </c>
      <c r="C162" s="6"/>
      <c r="D162" s="1">
        <f t="shared" ref="D162" si="18">E162+F162+G162+H162+I162</f>
        <v>43598.974999999999</v>
      </c>
      <c r="E162" s="15">
        <f>E163+E164</f>
        <v>13801.432000000001</v>
      </c>
      <c r="F162" s="15">
        <f t="shared" ref="F162:G162" si="19">F163+F164</f>
        <v>15296.781999999999</v>
      </c>
      <c r="G162" s="15">
        <f t="shared" si="19"/>
        <v>14500.761</v>
      </c>
      <c r="H162" s="15"/>
      <c r="I162" s="15"/>
      <c r="J162" s="15"/>
      <c r="K162" s="15"/>
      <c r="L162" s="111"/>
    </row>
    <row r="163" spans="1:26" x14ac:dyDescent="0.3">
      <c r="A163" s="6"/>
      <c r="B163" s="67" t="s">
        <v>126</v>
      </c>
      <c r="C163" s="6"/>
      <c r="D163" s="44">
        <f t="shared" ref="D163:D184" si="20">E163+F163+G163+H163+I163+J163+K163</f>
        <v>33794.175999999999</v>
      </c>
      <c r="E163" s="45">
        <v>12017.192999999999</v>
      </c>
      <c r="F163" s="45">
        <v>11128.222</v>
      </c>
      <c r="G163" s="45">
        <v>10648.761</v>
      </c>
      <c r="H163" s="45"/>
      <c r="I163" s="45"/>
      <c r="J163" s="45"/>
      <c r="K163" s="45"/>
      <c r="L163" s="111"/>
    </row>
    <row r="164" spans="1:26" ht="37.5" x14ac:dyDescent="0.3">
      <c r="A164" s="6"/>
      <c r="B164" s="67" t="s">
        <v>137</v>
      </c>
      <c r="C164" s="6"/>
      <c r="D164" s="44">
        <f t="shared" si="20"/>
        <v>9804.7990000000009</v>
      </c>
      <c r="E164" s="45">
        <v>1784.239</v>
      </c>
      <c r="F164" s="45">
        <v>4168.5600000000004</v>
      </c>
      <c r="G164" s="45">
        <v>3852</v>
      </c>
      <c r="H164" s="45"/>
      <c r="I164" s="45"/>
      <c r="J164" s="45"/>
      <c r="K164" s="45"/>
      <c r="L164" s="111"/>
    </row>
    <row r="165" spans="1:26" ht="40.5" x14ac:dyDescent="0.3">
      <c r="A165" s="6" t="s">
        <v>80</v>
      </c>
      <c r="B165" s="9" t="s">
        <v>127</v>
      </c>
      <c r="C165" s="6"/>
      <c r="D165" s="1">
        <f t="shared" si="20"/>
        <v>1433.7239999999999</v>
      </c>
      <c r="E165" s="15">
        <f>E166</f>
        <v>478.68599999999998</v>
      </c>
      <c r="F165" s="15">
        <f>F166</f>
        <v>570.00400000000002</v>
      </c>
      <c r="G165" s="15">
        <f t="shared" ref="G165" si="21">G166</f>
        <v>385.03399999999999</v>
      </c>
      <c r="H165" s="15"/>
      <c r="I165" s="15"/>
      <c r="J165" s="15"/>
      <c r="K165" s="15"/>
      <c r="L165" s="111"/>
    </row>
    <row r="166" spans="1:26" x14ac:dyDescent="0.3">
      <c r="A166" s="6"/>
      <c r="B166" s="67" t="s">
        <v>128</v>
      </c>
      <c r="C166" s="6"/>
      <c r="D166" s="44">
        <f t="shared" si="20"/>
        <v>1433.7239999999999</v>
      </c>
      <c r="E166" s="45">
        <v>478.68599999999998</v>
      </c>
      <c r="F166" s="45">
        <v>570.00400000000002</v>
      </c>
      <c r="G166" s="45">
        <v>385.03399999999999</v>
      </c>
      <c r="H166" s="45"/>
      <c r="I166" s="45"/>
      <c r="J166" s="45"/>
      <c r="K166" s="45"/>
      <c r="L166" s="111"/>
    </row>
    <row r="167" spans="1:26" ht="40.5" x14ac:dyDescent="0.3">
      <c r="A167" s="6" t="s">
        <v>81</v>
      </c>
      <c r="B167" s="9" t="s">
        <v>129</v>
      </c>
      <c r="C167" s="6"/>
      <c r="D167" s="1">
        <f t="shared" si="20"/>
        <v>7383.4350000000004</v>
      </c>
      <c r="E167" s="15">
        <f>E168+E169</f>
        <v>1358.421</v>
      </c>
      <c r="F167" s="15">
        <f t="shared" ref="F167:K167" si="22">F168+F169</f>
        <v>2596.5120000000002</v>
      </c>
      <c r="G167" s="15">
        <f t="shared" si="22"/>
        <v>2628.502</v>
      </c>
      <c r="H167" s="15">
        <f t="shared" si="22"/>
        <v>800</v>
      </c>
      <c r="I167" s="15">
        <f t="shared" si="22"/>
        <v>0</v>
      </c>
      <c r="J167" s="15">
        <f t="shared" si="22"/>
        <v>0</v>
      </c>
      <c r="K167" s="15">
        <f t="shared" si="22"/>
        <v>0</v>
      </c>
      <c r="L167" s="111"/>
    </row>
    <row r="168" spans="1:26" x14ac:dyDescent="0.3">
      <c r="A168" s="6"/>
      <c r="B168" s="67" t="s">
        <v>130</v>
      </c>
      <c r="C168" s="6"/>
      <c r="D168" s="44">
        <f t="shared" si="20"/>
        <v>5048.3019999999997</v>
      </c>
      <c r="E168" s="45">
        <v>1073.021</v>
      </c>
      <c r="F168" s="45">
        <v>1946.779</v>
      </c>
      <c r="G168" s="45">
        <v>1978.502</v>
      </c>
      <c r="H168" s="45">
        <v>50</v>
      </c>
      <c r="I168" s="45"/>
      <c r="J168" s="45"/>
      <c r="K168" s="45"/>
      <c r="L168" s="111"/>
    </row>
    <row r="169" spans="1:26" x14ac:dyDescent="0.3">
      <c r="A169" s="6"/>
      <c r="B169" s="67" t="s">
        <v>131</v>
      </c>
      <c r="C169" s="6"/>
      <c r="D169" s="44">
        <f t="shared" si="20"/>
        <v>2335.1329999999998</v>
      </c>
      <c r="E169" s="45">
        <v>285.39999999999998</v>
      </c>
      <c r="F169" s="45">
        <v>649.73299999999995</v>
      </c>
      <c r="G169" s="45">
        <v>650</v>
      </c>
      <c r="H169" s="45">
        <v>750</v>
      </c>
      <c r="I169" s="45"/>
      <c r="J169" s="45"/>
      <c r="K169" s="45"/>
      <c r="L169" s="111"/>
    </row>
    <row r="170" spans="1:26" ht="81" x14ac:dyDescent="0.3">
      <c r="A170" s="6" t="s">
        <v>82</v>
      </c>
      <c r="B170" s="7" t="s">
        <v>37</v>
      </c>
      <c r="C170" s="6"/>
      <c r="D170" s="1">
        <f t="shared" si="20"/>
        <v>10881.295</v>
      </c>
      <c r="E170" s="15">
        <f>E171+E172+E173+E174</f>
        <v>3925.85</v>
      </c>
      <c r="F170" s="15">
        <f t="shared" ref="F170:G170" si="23">F171+F172+F173+F174</f>
        <v>3990.252</v>
      </c>
      <c r="G170" s="15">
        <f t="shared" si="23"/>
        <v>2965.1930000000002</v>
      </c>
      <c r="H170" s="15"/>
      <c r="I170" s="15"/>
      <c r="J170" s="15"/>
      <c r="K170" s="15"/>
      <c r="L170" s="111"/>
      <c r="M170" s="58"/>
      <c r="N170" s="58"/>
      <c r="O170" s="58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x14ac:dyDescent="0.3">
      <c r="A171" s="6"/>
      <c r="B171" s="22" t="s">
        <v>38</v>
      </c>
      <c r="C171" s="1"/>
      <c r="D171" s="44">
        <f t="shared" si="20"/>
        <v>10185.416999999999</v>
      </c>
      <c r="E171" s="45">
        <v>3642.944</v>
      </c>
      <c r="F171" s="45">
        <v>3724.43</v>
      </c>
      <c r="G171" s="45">
        <v>2818.0430000000001</v>
      </c>
      <c r="H171" s="45"/>
      <c r="I171" s="45"/>
      <c r="J171" s="45"/>
      <c r="K171" s="45"/>
      <c r="L171" s="111"/>
      <c r="M171" s="60"/>
      <c r="N171" s="61"/>
      <c r="O171" s="61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x14ac:dyDescent="0.3">
      <c r="A172" s="6"/>
      <c r="B172" s="22" t="s">
        <v>39</v>
      </c>
      <c r="C172" s="1"/>
      <c r="D172" s="44">
        <f t="shared" si="20"/>
        <v>626.67499999999995</v>
      </c>
      <c r="E172" s="45">
        <v>254.77099999999999</v>
      </c>
      <c r="F172" s="45">
        <v>239.387</v>
      </c>
      <c r="G172" s="45">
        <v>132.517</v>
      </c>
      <c r="H172" s="45"/>
      <c r="I172" s="45"/>
      <c r="J172" s="45"/>
      <c r="K172" s="45"/>
      <c r="L172" s="111"/>
      <c r="M172" s="60"/>
      <c r="N172" s="61"/>
      <c r="O172" s="61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x14ac:dyDescent="0.3">
      <c r="A173" s="6"/>
      <c r="B173" s="22" t="s">
        <v>40</v>
      </c>
      <c r="C173" s="1"/>
      <c r="D173" s="44">
        <f t="shared" si="20"/>
        <v>61.988999999999997</v>
      </c>
      <c r="E173" s="45">
        <v>25.202000000000002</v>
      </c>
      <c r="F173" s="45">
        <v>23.678999999999998</v>
      </c>
      <c r="G173" s="45">
        <v>13.108000000000001</v>
      </c>
      <c r="H173" s="45"/>
      <c r="I173" s="45"/>
      <c r="J173" s="45"/>
      <c r="K173" s="45"/>
      <c r="L173" s="111"/>
      <c r="M173" s="60"/>
      <c r="N173" s="61"/>
      <c r="O173" s="61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x14ac:dyDescent="0.3">
      <c r="A174" s="6"/>
      <c r="B174" s="22" t="s">
        <v>41</v>
      </c>
      <c r="C174" s="1"/>
      <c r="D174" s="44">
        <f t="shared" si="20"/>
        <v>7.2140000000000004</v>
      </c>
      <c r="E174" s="45">
        <v>2.9329999999999998</v>
      </c>
      <c r="F174" s="45">
        <v>2.7559999999999998</v>
      </c>
      <c r="G174" s="45">
        <v>1.5249999999999999</v>
      </c>
      <c r="H174" s="45"/>
      <c r="I174" s="45"/>
      <c r="J174" s="45"/>
      <c r="K174" s="45"/>
      <c r="L174" s="111"/>
      <c r="M174" s="60"/>
      <c r="N174" s="61"/>
      <c r="O174" s="61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40.5" x14ac:dyDescent="0.3">
      <c r="A175" s="6" t="s">
        <v>107</v>
      </c>
      <c r="B175" s="7" t="s">
        <v>132</v>
      </c>
      <c r="C175" s="6"/>
      <c r="D175" s="1">
        <f t="shared" si="20"/>
        <v>471.27600000000001</v>
      </c>
      <c r="E175" s="15">
        <f>E176+E177</f>
        <v>144.38999999999999</v>
      </c>
      <c r="F175" s="15">
        <f t="shared" ref="F175:G175" si="24">F176+F177</f>
        <v>326.88600000000002</v>
      </c>
      <c r="G175" s="15">
        <f t="shared" si="24"/>
        <v>0</v>
      </c>
      <c r="H175" s="15"/>
      <c r="I175" s="15"/>
      <c r="J175" s="15"/>
      <c r="K175" s="15"/>
      <c r="L175" s="111"/>
      <c r="M175" s="58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37.5" x14ac:dyDescent="0.3">
      <c r="A176" s="6"/>
      <c r="B176" s="22" t="s">
        <v>44</v>
      </c>
      <c r="C176" s="1"/>
      <c r="D176" s="44">
        <f t="shared" si="20"/>
        <v>77.489999999999995</v>
      </c>
      <c r="E176" s="45">
        <v>49.89</v>
      </c>
      <c r="F176" s="45">
        <v>27.6</v>
      </c>
      <c r="G176" s="45">
        <v>0</v>
      </c>
      <c r="H176" s="45"/>
      <c r="I176" s="45"/>
      <c r="J176" s="45"/>
      <c r="K176" s="45"/>
      <c r="L176" s="111"/>
    </row>
    <row r="177" spans="1:14" x14ac:dyDescent="0.3">
      <c r="A177" s="6"/>
      <c r="B177" s="22" t="s">
        <v>45</v>
      </c>
      <c r="C177" s="1"/>
      <c r="D177" s="44">
        <f t="shared" si="20"/>
        <v>393.786</v>
      </c>
      <c r="E177" s="45">
        <v>94.5</v>
      </c>
      <c r="F177" s="45">
        <v>299.286</v>
      </c>
      <c r="G177" s="45">
        <v>0</v>
      </c>
      <c r="H177" s="45"/>
      <c r="I177" s="45"/>
      <c r="J177" s="45"/>
      <c r="K177" s="45"/>
      <c r="L177" s="111"/>
    </row>
    <row r="178" spans="1:14" ht="40.5" x14ac:dyDescent="0.3">
      <c r="A178" s="6" t="s">
        <v>133</v>
      </c>
      <c r="B178" s="7" t="s">
        <v>139</v>
      </c>
      <c r="C178" s="6"/>
      <c r="D178" s="1">
        <f t="shared" si="20"/>
        <v>337.07100000000003</v>
      </c>
      <c r="E178" s="15">
        <v>337.07100000000003</v>
      </c>
      <c r="F178" s="15">
        <v>0</v>
      </c>
      <c r="G178" s="15">
        <v>0</v>
      </c>
      <c r="H178" s="15"/>
      <c r="I178" s="15"/>
      <c r="J178" s="15"/>
      <c r="K178" s="15"/>
      <c r="L178" s="111"/>
    </row>
    <row r="179" spans="1:14" ht="40.5" x14ac:dyDescent="0.3">
      <c r="A179" s="6" t="s">
        <v>134</v>
      </c>
      <c r="B179" s="7" t="s">
        <v>141</v>
      </c>
      <c r="C179" s="6"/>
      <c r="D179" s="1">
        <f t="shared" si="20"/>
        <v>0</v>
      </c>
      <c r="E179" s="15">
        <v>0</v>
      </c>
      <c r="F179" s="15">
        <v>0</v>
      </c>
      <c r="G179" s="15">
        <v>0</v>
      </c>
      <c r="H179" s="15"/>
      <c r="I179" s="15"/>
      <c r="J179" s="15"/>
      <c r="K179" s="15"/>
      <c r="L179" s="111"/>
    </row>
    <row r="180" spans="1:14" ht="40.5" x14ac:dyDescent="0.3">
      <c r="A180" s="6" t="s">
        <v>135</v>
      </c>
      <c r="B180" s="7" t="s">
        <v>155</v>
      </c>
      <c r="C180" s="6"/>
      <c r="D180" s="1">
        <f t="shared" si="20"/>
        <v>200</v>
      </c>
      <c r="E180" s="15">
        <v>0</v>
      </c>
      <c r="F180" s="15">
        <v>0</v>
      </c>
      <c r="G180" s="15">
        <v>200</v>
      </c>
      <c r="H180" s="15"/>
      <c r="I180" s="15"/>
      <c r="J180" s="15"/>
      <c r="K180" s="15"/>
      <c r="L180" s="111"/>
    </row>
    <row r="181" spans="1:14" x14ac:dyDescent="0.3">
      <c r="A181" s="6" t="s">
        <v>138</v>
      </c>
      <c r="B181" s="7" t="s">
        <v>136</v>
      </c>
      <c r="C181" s="6"/>
      <c r="D181" s="1">
        <f t="shared" si="20"/>
        <v>0</v>
      </c>
      <c r="E181" s="63">
        <v>0</v>
      </c>
      <c r="F181" s="63">
        <v>0</v>
      </c>
      <c r="G181" s="63">
        <v>0</v>
      </c>
      <c r="H181" s="63"/>
      <c r="I181" s="63"/>
      <c r="J181" s="15"/>
      <c r="K181" s="15"/>
      <c r="L181" s="111"/>
    </row>
    <row r="182" spans="1:14" ht="45" customHeight="1" x14ac:dyDescent="0.3">
      <c r="A182" s="6" t="s">
        <v>140</v>
      </c>
      <c r="B182" s="10" t="s">
        <v>105</v>
      </c>
      <c r="C182" s="1"/>
      <c r="D182" s="1">
        <f t="shared" ref="D182" si="25">E182+F182+G182+H182+I182+J182+K182</f>
        <v>623.88400000000001</v>
      </c>
      <c r="E182" s="63">
        <v>0</v>
      </c>
      <c r="F182" s="63">
        <v>623.88400000000001</v>
      </c>
      <c r="G182" s="63">
        <v>0</v>
      </c>
      <c r="H182" s="63"/>
      <c r="I182" s="63"/>
      <c r="J182" s="15"/>
      <c r="K182" s="15"/>
      <c r="L182" s="111"/>
    </row>
    <row r="183" spans="1:14" ht="60" customHeight="1" x14ac:dyDescent="0.3">
      <c r="A183" s="6" t="s">
        <v>243</v>
      </c>
      <c r="B183" s="10" t="s">
        <v>244</v>
      </c>
      <c r="C183" s="1"/>
      <c r="D183" s="1">
        <f t="shared" si="20"/>
        <v>2273.4349999999999</v>
      </c>
      <c r="E183" s="63"/>
      <c r="F183" s="63"/>
      <c r="G183" s="63"/>
      <c r="H183" s="63"/>
      <c r="I183" s="63">
        <v>2024</v>
      </c>
      <c r="J183" s="15">
        <v>249.435</v>
      </c>
      <c r="K183" s="15">
        <v>0</v>
      </c>
      <c r="L183" s="112"/>
    </row>
    <row r="184" spans="1:14" s="30" customFormat="1" ht="23.25" x14ac:dyDescent="0.35">
      <c r="A184" s="23">
        <v>3</v>
      </c>
      <c r="B184" s="24" t="s">
        <v>83</v>
      </c>
      <c r="C184" s="23" t="s">
        <v>150</v>
      </c>
      <c r="D184" s="36">
        <f t="shared" si="20"/>
        <v>78122.744000000006</v>
      </c>
      <c r="E184" s="26">
        <v>10044.108</v>
      </c>
      <c r="F184" s="26">
        <v>9672.4930000000004</v>
      </c>
      <c r="G184" s="74">
        <v>10102.699000000001</v>
      </c>
      <c r="H184" s="74">
        <v>10973.36</v>
      </c>
      <c r="I184" s="74">
        <v>11583.78</v>
      </c>
      <c r="J184" s="84">
        <v>12343.304</v>
      </c>
      <c r="K184" s="62">
        <v>13403</v>
      </c>
      <c r="L184" s="101" t="s">
        <v>16</v>
      </c>
      <c r="M184" s="28"/>
      <c r="N184" s="29"/>
    </row>
    <row r="185" spans="1:14" s="30" customFormat="1" ht="23.25" x14ac:dyDescent="0.35">
      <c r="A185" s="23">
        <v>4</v>
      </c>
      <c r="B185" s="24" t="s">
        <v>53</v>
      </c>
      <c r="C185" s="23" t="s">
        <v>150</v>
      </c>
      <c r="D185" s="37">
        <f t="shared" ref="D185:K185" si="26">SUM(D186:D191)</f>
        <v>26207.11</v>
      </c>
      <c r="E185" s="37">
        <f t="shared" si="26"/>
        <v>2177.5619999999999</v>
      </c>
      <c r="F185" s="37">
        <f t="shared" si="26"/>
        <v>3518.9639999999999</v>
      </c>
      <c r="G185" s="80">
        <f t="shared" si="26"/>
        <v>3415.384</v>
      </c>
      <c r="H185" s="80">
        <f t="shared" si="26"/>
        <v>6245.442</v>
      </c>
      <c r="I185" s="80">
        <f t="shared" si="26"/>
        <v>3747.0619999999999</v>
      </c>
      <c r="J185" s="80">
        <f t="shared" si="26"/>
        <v>3774.6959999999999</v>
      </c>
      <c r="K185" s="37">
        <f t="shared" si="26"/>
        <v>3328</v>
      </c>
      <c r="L185" s="108"/>
      <c r="M185" s="28"/>
      <c r="N185" s="29"/>
    </row>
    <row r="186" spans="1:14" ht="60.75" x14ac:dyDescent="0.3">
      <c r="A186" s="43" t="s">
        <v>84</v>
      </c>
      <c r="B186" s="10" t="s">
        <v>4</v>
      </c>
      <c r="C186" s="6"/>
      <c r="D186" s="1">
        <f t="shared" ref="D186:D191" si="27">E186+F186+G186+I186+H186+J186+K186</f>
        <v>3423.6370000000002</v>
      </c>
      <c r="E186" s="16">
        <v>450</v>
      </c>
      <c r="F186" s="16">
        <v>0</v>
      </c>
      <c r="G186" s="16">
        <v>1202.097</v>
      </c>
      <c r="H186" s="16">
        <v>1271.54</v>
      </c>
      <c r="I186" s="16">
        <v>500</v>
      </c>
      <c r="J186" s="15">
        <v>0</v>
      </c>
      <c r="K186" s="15">
        <v>0</v>
      </c>
      <c r="L186" s="108"/>
    </row>
    <row r="187" spans="1:14" ht="40.5" x14ac:dyDescent="0.3">
      <c r="A187" s="43" t="s">
        <v>85</v>
      </c>
      <c r="B187" s="9" t="s">
        <v>7</v>
      </c>
      <c r="C187" s="6"/>
      <c r="D187" s="1">
        <f t="shared" si="27"/>
        <v>12967.859</v>
      </c>
      <c r="E187" s="16">
        <v>1452.8789999999999</v>
      </c>
      <c r="F187" s="16">
        <v>1784.098</v>
      </c>
      <c r="G187" s="16">
        <v>1364.7360000000001</v>
      </c>
      <c r="H187" s="16">
        <v>1805.056</v>
      </c>
      <c r="I187" s="16">
        <v>1847.5519999999999</v>
      </c>
      <c r="J187" s="15">
        <v>2163.538</v>
      </c>
      <c r="K187" s="15">
        <v>2550</v>
      </c>
      <c r="L187" s="108"/>
    </row>
    <row r="188" spans="1:14" ht="40.5" x14ac:dyDescent="0.3">
      <c r="A188" s="43" t="s">
        <v>86</v>
      </c>
      <c r="B188" s="9" t="s">
        <v>11</v>
      </c>
      <c r="C188" s="6"/>
      <c r="D188" s="1">
        <f t="shared" si="27"/>
        <v>919.66800000000001</v>
      </c>
      <c r="E188" s="16">
        <v>250.333</v>
      </c>
      <c r="F188" s="16">
        <v>161.22</v>
      </c>
      <c r="G188" s="16">
        <v>181.63</v>
      </c>
      <c r="H188" s="16">
        <v>178.01900000000001</v>
      </c>
      <c r="I188" s="16">
        <v>148.46600000000001</v>
      </c>
      <c r="J188" s="15"/>
      <c r="K188" s="15"/>
      <c r="L188" s="108"/>
    </row>
    <row r="189" spans="1:14" ht="40.5" x14ac:dyDescent="0.3">
      <c r="A189" s="69" t="s">
        <v>87</v>
      </c>
      <c r="B189" s="9" t="s">
        <v>10</v>
      </c>
      <c r="C189" s="6"/>
      <c r="D189" s="1">
        <f t="shared" si="27"/>
        <v>184.67400000000001</v>
      </c>
      <c r="E189" s="15">
        <v>24.35</v>
      </c>
      <c r="F189" s="15">
        <v>25.684000000000001</v>
      </c>
      <c r="G189" s="15">
        <v>26.66</v>
      </c>
      <c r="H189" s="15">
        <v>26.66</v>
      </c>
      <c r="I189" s="15">
        <v>26.66</v>
      </c>
      <c r="J189" s="15">
        <v>26.66</v>
      </c>
      <c r="K189" s="15">
        <v>28</v>
      </c>
      <c r="L189" s="108"/>
    </row>
    <row r="190" spans="1:14" ht="22.5" customHeight="1" x14ac:dyDescent="0.3">
      <c r="A190" s="85" t="s">
        <v>144</v>
      </c>
      <c r="B190" s="9" t="s">
        <v>241</v>
      </c>
      <c r="C190" s="6"/>
      <c r="D190" s="1">
        <f t="shared" si="27"/>
        <v>7065.9629999999997</v>
      </c>
      <c r="E190" s="15"/>
      <c r="F190" s="15">
        <v>1547.962</v>
      </c>
      <c r="G190" s="15">
        <v>640.26099999999997</v>
      </c>
      <c r="H190" s="15">
        <v>1318.8579999999999</v>
      </c>
      <c r="I190" s="15">
        <v>1224.384</v>
      </c>
      <c r="J190" s="15">
        <v>1584.498</v>
      </c>
      <c r="K190" s="15">
        <v>750</v>
      </c>
      <c r="L190" s="108"/>
    </row>
    <row r="191" spans="1:14" ht="22.5" customHeight="1" x14ac:dyDescent="0.3">
      <c r="A191" s="69" t="s">
        <v>185</v>
      </c>
      <c r="B191" s="10" t="s">
        <v>106</v>
      </c>
      <c r="C191" s="6" t="s">
        <v>186</v>
      </c>
      <c r="D191" s="1">
        <f t="shared" si="27"/>
        <v>1645.309</v>
      </c>
      <c r="E191" s="15"/>
      <c r="F191" s="15"/>
      <c r="G191" s="15"/>
      <c r="H191" s="15">
        <v>1645.309</v>
      </c>
      <c r="I191" s="15"/>
      <c r="J191" s="15"/>
      <c r="K191" s="15"/>
      <c r="L191" s="109"/>
    </row>
    <row r="192" spans="1:14" ht="22.5" x14ac:dyDescent="0.3">
      <c r="A192" s="23">
        <v>5</v>
      </c>
      <c r="B192" s="24" t="s">
        <v>83</v>
      </c>
      <c r="C192" s="23" t="s">
        <v>150</v>
      </c>
      <c r="D192" s="36">
        <f>E192+F192+G192+H192+I192+J192+K192</f>
        <v>28377.616999999998</v>
      </c>
      <c r="E192" s="26">
        <v>2707</v>
      </c>
      <c r="F192" s="26">
        <v>3096.424</v>
      </c>
      <c r="G192" s="74">
        <v>3617.8</v>
      </c>
      <c r="H192" s="74">
        <v>3831.0740000000001</v>
      </c>
      <c r="I192" s="74">
        <v>5243.5690000000004</v>
      </c>
      <c r="J192" s="84">
        <v>4755.75</v>
      </c>
      <c r="K192" s="62">
        <v>5126</v>
      </c>
      <c r="L192" s="101" t="s">
        <v>48</v>
      </c>
      <c r="M192" s="4"/>
      <c r="N192" s="5"/>
    </row>
    <row r="193" spans="1:14" ht="22.5" x14ac:dyDescent="0.3">
      <c r="A193" s="23">
        <v>6</v>
      </c>
      <c r="B193" s="24" t="s">
        <v>53</v>
      </c>
      <c r="C193" s="23" t="s">
        <v>150</v>
      </c>
      <c r="D193" s="37">
        <f>SUM(D194)</f>
        <v>1222.1949999999999</v>
      </c>
      <c r="E193" s="37">
        <f>SUM(E194)</f>
        <v>150</v>
      </c>
      <c r="F193" s="37">
        <f t="shared" ref="F193:K193" si="28">SUM(F194)</f>
        <v>312</v>
      </c>
      <c r="G193" s="37">
        <f t="shared" si="28"/>
        <v>316.5</v>
      </c>
      <c r="H193" s="80">
        <f t="shared" si="28"/>
        <v>141.44499999999999</v>
      </c>
      <c r="I193" s="80">
        <f t="shared" si="28"/>
        <v>0</v>
      </c>
      <c r="J193" s="80">
        <f t="shared" si="28"/>
        <v>152.25</v>
      </c>
      <c r="K193" s="37">
        <f t="shared" si="28"/>
        <v>150</v>
      </c>
      <c r="L193" s="108"/>
      <c r="M193" s="4"/>
      <c r="N193" s="5"/>
    </row>
    <row r="194" spans="1:14" ht="23.25" x14ac:dyDescent="0.3">
      <c r="A194" s="6" t="s">
        <v>89</v>
      </c>
      <c r="B194" s="10" t="s">
        <v>88</v>
      </c>
      <c r="C194" s="42"/>
      <c r="D194" s="35">
        <f>E194+F194+G194+H194+I194+J194+K194</f>
        <v>1222.1949999999999</v>
      </c>
      <c r="E194" s="18">
        <v>150</v>
      </c>
      <c r="F194" s="18">
        <v>312</v>
      </c>
      <c r="G194" s="63">
        <v>316.5</v>
      </c>
      <c r="H194" s="63">
        <v>141.44499999999999</v>
      </c>
      <c r="I194" s="63">
        <v>0</v>
      </c>
      <c r="J194" s="15">
        <v>152.25</v>
      </c>
      <c r="K194" s="73">
        <v>150</v>
      </c>
      <c r="L194" s="109"/>
      <c r="M194" s="4"/>
      <c r="N194" s="5"/>
    </row>
    <row r="195" spans="1:14" ht="45" x14ac:dyDescent="0.3">
      <c r="A195" s="23">
        <v>7</v>
      </c>
      <c r="B195" s="24" t="s">
        <v>105</v>
      </c>
      <c r="C195" s="23" t="s">
        <v>150</v>
      </c>
      <c r="D195" s="36">
        <f>E195+F195+G195+H195+I195+J195+K195</f>
        <v>31307.298999999999</v>
      </c>
      <c r="E195" s="26">
        <v>7779</v>
      </c>
      <c r="F195" s="26">
        <v>6790.299</v>
      </c>
      <c r="G195" s="74">
        <v>3619</v>
      </c>
      <c r="H195" s="74">
        <v>3619</v>
      </c>
      <c r="I195" s="74">
        <v>3619</v>
      </c>
      <c r="J195" s="74">
        <v>3619</v>
      </c>
      <c r="K195" s="62">
        <v>2262</v>
      </c>
      <c r="L195" s="101" t="s">
        <v>13</v>
      </c>
      <c r="M195" s="4"/>
      <c r="N195" s="5"/>
    </row>
    <row r="196" spans="1:14" ht="45" x14ac:dyDescent="0.3">
      <c r="A196" s="23">
        <v>8</v>
      </c>
      <c r="B196" s="24" t="s">
        <v>104</v>
      </c>
      <c r="C196" s="23" t="s">
        <v>150</v>
      </c>
      <c r="D196" s="36">
        <f>E196+F196+G196+H196+I196+J196+K196</f>
        <v>10788</v>
      </c>
      <c r="E196" s="26">
        <v>1267</v>
      </c>
      <c r="F196" s="26">
        <v>1535</v>
      </c>
      <c r="G196" s="74">
        <v>1535</v>
      </c>
      <c r="H196" s="74">
        <v>1590</v>
      </c>
      <c r="I196" s="74">
        <v>1661</v>
      </c>
      <c r="J196" s="74">
        <v>1600</v>
      </c>
      <c r="K196" s="62">
        <v>1600</v>
      </c>
      <c r="L196" s="102"/>
      <c r="M196" s="4"/>
      <c r="N196" s="5"/>
    </row>
    <row r="197" spans="1:14" ht="22.5" x14ac:dyDescent="0.3">
      <c r="A197" s="23">
        <v>9</v>
      </c>
      <c r="B197" s="24" t="s">
        <v>106</v>
      </c>
      <c r="C197" s="23" t="s">
        <v>258</v>
      </c>
      <c r="D197" s="36">
        <f>E197+F197+G197+H197+I197+J197+K197</f>
        <v>500</v>
      </c>
      <c r="E197" s="26"/>
      <c r="F197" s="26"/>
      <c r="G197" s="74"/>
      <c r="H197" s="74"/>
      <c r="I197" s="74"/>
      <c r="J197" s="74">
        <v>500</v>
      </c>
      <c r="K197" s="62"/>
      <c r="L197" s="102"/>
      <c r="M197" s="4"/>
      <c r="N197" s="5"/>
    </row>
    <row r="198" spans="1:14" ht="45" x14ac:dyDescent="0.3">
      <c r="A198" s="23">
        <v>10</v>
      </c>
      <c r="B198" s="24" t="s">
        <v>96</v>
      </c>
      <c r="C198" s="23" t="s">
        <v>150</v>
      </c>
      <c r="D198" s="36">
        <f>E198+F198+G198+H198+I198+J198+K198</f>
        <v>0</v>
      </c>
      <c r="E198" s="26">
        <v>0</v>
      </c>
      <c r="F198" s="26">
        <v>0</v>
      </c>
      <c r="G198" s="74">
        <v>0</v>
      </c>
      <c r="H198" s="74">
        <v>0</v>
      </c>
      <c r="I198" s="74">
        <v>0</v>
      </c>
      <c r="J198" s="84">
        <v>0</v>
      </c>
      <c r="K198" s="62">
        <v>0</v>
      </c>
      <c r="L198" s="109"/>
      <c r="M198" s="4"/>
      <c r="N198" s="5"/>
    </row>
    <row r="199" spans="1:14" ht="45" customHeight="1" x14ac:dyDescent="0.3">
      <c r="A199" s="23">
        <v>11</v>
      </c>
      <c r="B199" s="24" t="s">
        <v>53</v>
      </c>
      <c r="C199" s="23" t="s">
        <v>150</v>
      </c>
      <c r="D199" s="36">
        <f>D200+D201+D202+D203+D204</f>
        <v>143730.511</v>
      </c>
      <c r="E199" s="36">
        <f>E200+E201+E202+E203+E204</f>
        <v>24864.913</v>
      </c>
      <c r="F199" s="36">
        <f t="shared" ref="F199:K199" si="29">F200+F201+F202+F203+F204</f>
        <v>29535.938999999998</v>
      </c>
      <c r="G199" s="36">
        <f t="shared" si="29"/>
        <v>37301.917999999998</v>
      </c>
      <c r="H199" s="36">
        <f t="shared" si="29"/>
        <v>20570.974999999999</v>
      </c>
      <c r="I199" s="36">
        <f t="shared" si="29"/>
        <v>12042.133</v>
      </c>
      <c r="J199" s="36">
        <f t="shared" si="29"/>
        <v>15565.523999999999</v>
      </c>
      <c r="K199" s="36">
        <f t="shared" si="29"/>
        <v>3849.1089999999999</v>
      </c>
      <c r="L199" s="101" t="s">
        <v>14</v>
      </c>
      <c r="M199" s="4"/>
      <c r="N199" s="5"/>
    </row>
    <row r="200" spans="1:14" x14ac:dyDescent="0.3">
      <c r="A200" s="6" t="s">
        <v>147</v>
      </c>
      <c r="B200" s="10" t="s">
        <v>90</v>
      </c>
      <c r="C200" s="20"/>
      <c r="D200" s="1">
        <f>E200+F200+G200+H200+I200+J200+K200</f>
        <v>1587.72</v>
      </c>
      <c r="E200" s="18">
        <v>387.72</v>
      </c>
      <c r="F200" s="63">
        <v>0</v>
      </c>
      <c r="G200" s="63">
        <v>1200</v>
      </c>
      <c r="H200" s="63">
        <v>0</v>
      </c>
      <c r="I200" s="63">
        <v>0</v>
      </c>
      <c r="J200" s="15">
        <v>0</v>
      </c>
      <c r="K200" s="73">
        <v>0</v>
      </c>
      <c r="L200" s="102"/>
      <c r="M200" s="4"/>
      <c r="N200" s="5"/>
    </row>
    <row r="201" spans="1:14" ht="40.5" x14ac:dyDescent="0.3">
      <c r="A201" s="6" t="s">
        <v>245</v>
      </c>
      <c r="B201" s="10" t="s">
        <v>91</v>
      </c>
      <c r="C201" s="20"/>
      <c r="D201" s="1">
        <f t="shared" ref="D201:D204" si="30">E201+F201+G201+H201+I201+J201+K201</f>
        <v>25505.561000000002</v>
      </c>
      <c r="E201" s="18">
        <v>8815.1029999999992</v>
      </c>
      <c r="F201" s="63">
        <v>4852.8969999999999</v>
      </c>
      <c r="G201" s="63">
        <v>10359.611000000001</v>
      </c>
      <c r="H201" s="63">
        <v>1327.95</v>
      </c>
      <c r="I201" s="63">
        <v>150</v>
      </c>
      <c r="J201" s="15">
        <v>0</v>
      </c>
      <c r="K201" s="73">
        <v>0</v>
      </c>
      <c r="L201" s="102"/>
      <c r="M201" s="4"/>
      <c r="N201" s="5"/>
    </row>
    <row r="202" spans="1:14" x14ac:dyDescent="0.3">
      <c r="A202" s="6" t="s">
        <v>253</v>
      </c>
      <c r="B202" s="10" t="s">
        <v>106</v>
      </c>
      <c r="C202" s="65"/>
      <c r="D202" s="1">
        <f t="shared" si="30"/>
        <v>8276</v>
      </c>
      <c r="E202" s="18">
        <v>2500</v>
      </c>
      <c r="F202" s="63">
        <v>3476</v>
      </c>
      <c r="G202" s="63">
        <v>2300</v>
      </c>
      <c r="H202" s="63">
        <v>0</v>
      </c>
      <c r="I202" s="63">
        <v>0</v>
      </c>
      <c r="J202" s="15">
        <v>0</v>
      </c>
      <c r="K202" s="73">
        <v>0</v>
      </c>
      <c r="L202" s="102"/>
      <c r="M202" s="4"/>
      <c r="N202" s="5"/>
    </row>
    <row r="203" spans="1:14" x14ac:dyDescent="0.3">
      <c r="A203" s="6" t="s">
        <v>254</v>
      </c>
      <c r="B203" s="10" t="s">
        <v>109</v>
      </c>
      <c r="C203" s="70"/>
      <c r="D203" s="1">
        <f t="shared" si="30"/>
        <v>76976.767000000007</v>
      </c>
      <c r="E203" s="18">
        <v>13162.09</v>
      </c>
      <c r="F203" s="63">
        <v>8192.902</v>
      </c>
      <c r="G203" s="63">
        <v>11702.691000000001</v>
      </c>
      <c r="H203" s="63">
        <v>17040.577000000001</v>
      </c>
      <c r="I203" s="63">
        <v>8812.9830000000002</v>
      </c>
      <c r="J203" s="15">
        <v>15565.523999999999</v>
      </c>
      <c r="K203" s="73">
        <v>2500</v>
      </c>
      <c r="L203" s="102"/>
      <c r="M203" s="4"/>
      <c r="N203" s="5"/>
    </row>
    <row r="204" spans="1:14" x14ac:dyDescent="0.3">
      <c r="A204" s="6" t="s">
        <v>255</v>
      </c>
      <c r="B204" s="10" t="s">
        <v>156</v>
      </c>
      <c r="C204" s="77"/>
      <c r="D204" s="1">
        <f t="shared" si="30"/>
        <v>31384.463</v>
      </c>
      <c r="E204" s="18">
        <v>0</v>
      </c>
      <c r="F204" s="63">
        <v>13014.14</v>
      </c>
      <c r="G204" s="63">
        <v>11739.616</v>
      </c>
      <c r="H204" s="63">
        <v>2202.4479999999999</v>
      </c>
      <c r="I204" s="63">
        <v>3079.15</v>
      </c>
      <c r="J204" s="15">
        <v>0</v>
      </c>
      <c r="K204" s="73">
        <v>1349.1089999999999</v>
      </c>
      <c r="L204" s="102"/>
      <c r="M204" s="4"/>
      <c r="N204" s="5"/>
    </row>
    <row r="205" spans="1:14" x14ac:dyDescent="0.3">
      <c r="A205" s="6"/>
      <c r="B205" s="78" t="s">
        <v>154</v>
      </c>
      <c r="C205" s="20"/>
      <c r="D205" s="44">
        <f>E205+F205+G205+H205+I205+J205+K205</f>
        <v>607.60299999999995</v>
      </c>
      <c r="E205" s="83"/>
      <c r="F205" s="82"/>
      <c r="G205" s="82">
        <v>51.7</v>
      </c>
      <c r="H205" s="82">
        <v>51.668999999999997</v>
      </c>
      <c r="I205" s="82">
        <v>155.125</v>
      </c>
      <c r="J205" s="45">
        <v>0</v>
      </c>
      <c r="K205" s="89">
        <v>349.10899999999998</v>
      </c>
      <c r="L205" s="94"/>
      <c r="M205" s="4"/>
      <c r="N205" s="5"/>
    </row>
    <row r="206" spans="1:14" ht="45" customHeight="1" x14ac:dyDescent="0.3">
      <c r="A206" s="23">
        <v>12</v>
      </c>
      <c r="B206" s="24" t="s">
        <v>53</v>
      </c>
      <c r="C206" s="23" t="s">
        <v>151</v>
      </c>
      <c r="D206" s="36">
        <f>D208+D207</f>
        <v>3218</v>
      </c>
      <c r="E206" s="36"/>
      <c r="F206" s="36">
        <f>F208+F207</f>
        <v>2190</v>
      </c>
      <c r="G206" s="36">
        <f t="shared" ref="G206:K206" si="31">G208+G207</f>
        <v>834</v>
      </c>
      <c r="H206" s="36">
        <f t="shared" si="31"/>
        <v>0</v>
      </c>
      <c r="I206" s="36">
        <f t="shared" si="31"/>
        <v>194</v>
      </c>
      <c r="J206" s="36">
        <f t="shared" si="31"/>
        <v>0</v>
      </c>
      <c r="K206" s="36">
        <f t="shared" si="31"/>
        <v>0</v>
      </c>
      <c r="L206" s="101" t="s">
        <v>149</v>
      </c>
      <c r="M206" s="4"/>
      <c r="N206" s="5"/>
    </row>
    <row r="207" spans="1:14" ht="29.25" customHeight="1" x14ac:dyDescent="0.3">
      <c r="A207" s="6" t="s">
        <v>256</v>
      </c>
      <c r="B207" s="10" t="s">
        <v>148</v>
      </c>
      <c r="C207" s="88"/>
      <c r="D207" s="1">
        <f>E207+F207+G207+H207+I207+J207+K207</f>
        <v>3024</v>
      </c>
      <c r="E207" s="18"/>
      <c r="F207" s="18">
        <v>2190</v>
      </c>
      <c r="G207" s="63">
        <v>834</v>
      </c>
      <c r="H207" s="63">
        <v>0</v>
      </c>
      <c r="I207" s="63">
        <v>0</v>
      </c>
      <c r="J207" s="73">
        <v>0</v>
      </c>
      <c r="K207" s="73">
        <v>0</v>
      </c>
      <c r="L207" s="102"/>
      <c r="M207" s="4"/>
      <c r="N207" s="5"/>
    </row>
    <row r="208" spans="1:14" ht="60.75" customHeight="1" x14ac:dyDescent="0.3">
      <c r="A208" s="6" t="s">
        <v>257</v>
      </c>
      <c r="B208" s="10" t="s">
        <v>246</v>
      </c>
      <c r="C208" s="72" t="s">
        <v>247</v>
      </c>
      <c r="D208" s="1">
        <f>E208+F208+G208+H208+I208+J208+K208</f>
        <v>194</v>
      </c>
      <c r="E208" s="18"/>
      <c r="F208" s="18"/>
      <c r="G208" s="63"/>
      <c r="H208" s="63"/>
      <c r="I208" s="63">
        <v>194</v>
      </c>
      <c r="J208" s="73">
        <v>0</v>
      </c>
      <c r="K208" s="73">
        <v>0</v>
      </c>
      <c r="L208" s="94"/>
      <c r="M208" s="4"/>
      <c r="N208" s="5"/>
    </row>
    <row r="209" spans="1:14" x14ac:dyDescent="0.3">
      <c r="A209" s="6"/>
      <c r="B209" s="10"/>
      <c r="C209" s="72"/>
      <c r="D209" s="38"/>
      <c r="E209" s="18"/>
      <c r="F209" s="18"/>
      <c r="G209" s="63"/>
      <c r="H209" s="63"/>
      <c r="I209" s="18"/>
      <c r="J209" s="73"/>
      <c r="K209" s="73"/>
      <c r="L209" s="72"/>
      <c r="M209" s="4"/>
      <c r="N209" s="5"/>
    </row>
    <row r="210" spans="1:14" s="41" customFormat="1" ht="22.5" x14ac:dyDescent="0.3">
      <c r="A210" s="95" t="s">
        <v>9</v>
      </c>
      <c r="B210" s="96"/>
      <c r="C210" s="39"/>
      <c r="D210" s="40">
        <f>E210+F210+G210+H210+I210+J210+K210</f>
        <v>1414443.6769999999</v>
      </c>
      <c r="E210" s="40">
        <f>E16+E116+E184+E185+E192+E193+E195+E198+E199+E196+E206</f>
        <v>173514.64600000001</v>
      </c>
      <c r="F210" s="40">
        <f>F16+F116+F184+F185+F192+F193+F195+F198+F199+F196+F206</f>
        <v>192959.67</v>
      </c>
      <c r="G210" s="40">
        <f>G16+G116+G184+G185+G192+G193+G195+G198+G199+G196+G206</f>
        <v>199788.80900000001</v>
      </c>
      <c r="H210" s="40">
        <f>H16+H116+H184+H185+H192+H193+H195+H198+H199+H196+H206+H17</f>
        <v>190744.337</v>
      </c>
      <c r="I210" s="40">
        <f>I16+I116+I184+I185+I192+I193+I195+I198+I199+I196+I206+I17</f>
        <v>205731.09</v>
      </c>
      <c r="J210" s="40">
        <f>J16+J116+J184+J185+J192+J193+J195+J198+J199+J196+J206+J17+J197</f>
        <v>220397.016</v>
      </c>
      <c r="K210" s="40">
        <f>K16+K116+K184+K185+K192+K193+K195+K198+K199+K196+K206+K17+K197</f>
        <v>231308.109</v>
      </c>
      <c r="L210" s="23"/>
    </row>
    <row r="211" spans="1:14" s="8" customFormat="1" ht="22.5" x14ac:dyDescent="0.3">
      <c r="A211" s="91" t="s">
        <v>98</v>
      </c>
      <c r="B211" s="91"/>
      <c r="C211" s="47"/>
      <c r="D211" s="40"/>
      <c r="E211" s="48"/>
      <c r="F211" s="47"/>
      <c r="G211" s="47"/>
      <c r="H211" s="47"/>
      <c r="I211" s="47"/>
      <c r="J211" s="47"/>
      <c r="K211" s="47"/>
      <c r="L211" s="46"/>
    </row>
    <row r="212" spans="1:14" ht="23.25" x14ac:dyDescent="0.3">
      <c r="A212" s="90" t="s">
        <v>100</v>
      </c>
      <c r="B212" s="90"/>
      <c r="C212" s="52"/>
      <c r="D212" s="53">
        <f t="shared" ref="D212:D217" si="32">E212+F212+G212+H212+I212+J212+K212</f>
        <v>1090970.2009999999</v>
      </c>
      <c r="E212" s="55">
        <f>E116+E16</f>
        <v>124525.06299999999</v>
      </c>
      <c r="F212" s="55">
        <f>F116+F16</f>
        <v>136308.55100000001</v>
      </c>
      <c r="G212" s="55">
        <f>G116+G16</f>
        <v>139046.508</v>
      </c>
      <c r="H212" s="55">
        <f>H116+H16+H17</f>
        <v>143773.041</v>
      </c>
      <c r="I212" s="55">
        <f>I116+I16+I17</f>
        <v>167640.546</v>
      </c>
      <c r="J212" s="55">
        <f>J116+J16+J17</f>
        <v>178086.492</v>
      </c>
      <c r="K212" s="55">
        <f>K116+K16+K17</f>
        <v>201590</v>
      </c>
      <c r="L212" s="49"/>
    </row>
    <row r="213" spans="1:14" ht="23.25" x14ac:dyDescent="0.3">
      <c r="A213" s="90" t="s">
        <v>101</v>
      </c>
      <c r="B213" s="90"/>
      <c r="C213" s="54"/>
      <c r="D213" s="53">
        <f t="shared" si="32"/>
        <v>104329.85400000001</v>
      </c>
      <c r="E213" s="55">
        <f>E184+E185</f>
        <v>12221.67</v>
      </c>
      <c r="F213" s="55">
        <f t="shared" ref="F213:I213" si="33">F184+F185</f>
        <v>13191.457</v>
      </c>
      <c r="G213" s="55">
        <f t="shared" si="33"/>
        <v>13518.083000000001</v>
      </c>
      <c r="H213" s="55">
        <f t="shared" si="33"/>
        <v>17218.802</v>
      </c>
      <c r="I213" s="55">
        <f t="shared" si="33"/>
        <v>15330.842000000001</v>
      </c>
      <c r="J213" s="55">
        <f t="shared" ref="J213:K213" si="34">J184+J185</f>
        <v>16118</v>
      </c>
      <c r="K213" s="55">
        <f t="shared" si="34"/>
        <v>16731</v>
      </c>
      <c r="L213" s="50"/>
    </row>
    <row r="214" spans="1:14" ht="23.25" x14ac:dyDescent="0.3">
      <c r="A214" s="90" t="s">
        <v>102</v>
      </c>
      <c r="B214" s="90"/>
      <c r="C214" s="52"/>
      <c r="D214" s="53">
        <f t="shared" si="32"/>
        <v>29599.812000000002</v>
      </c>
      <c r="E214" s="55">
        <f>E192+E193</f>
        <v>2857</v>
      </c>
      <c r="F214" s="55">
        <f t="shared" ref="F214:I214" si="35">F192+F193</f>
        <v>3408.424</v>
      </c>
      <c r="G214" s="55">
        <f t="shared" si="35"/>
        <v>3934.3</v>
      </c>
      <c r="H214" s="55">
        <f t="shared" si="35"/>
        <v>3972.5189999999998</v>
      </c>
      <c r="I214" s="55">
        <f t="shared" si="35"/>
        <v>5243.5690000000004</v>
      </c>
      <c r="J214" s="55">
        <f t="shared" ref="J214:K214" si="36">J192+J193</f>
        <v>4908</v>
      </c>
      <c r="K214" s="55">
        <f t="shared" si="36"/>
        <v>5276</v>
      </c>
      <c r="L214" s="50"/>
    </row>
    <row r="215" spans="1:14" ht="23.25" x14ac:dyDescent="0.3">
      <c r="A215" s="90" t="s">
        <v>99</v>
      </c>
      <c r="B215" s="90"/>
      <c r="C215" s="52"/>
      <c r="D215" s="53">
        <f t="shared" si="32"/>
        <v>42595.298999999999</v>
      </c>
      <c r="E215" s="55">
        <f t="shared" ref="E215:I215" si="37">E195+E198+E196</f>
        <v>9046</v>
      </c>
      <c r="F215" s="55">
        <f t="shared" si="37"/>
        <v>8325.2990000000009</v>
      </c>
      <c r="G215" s="55">
        <f t="shared" si="37"/>
        <v>5154</v>
      </c>
      <c r="H215" s="55">
        <f t="shared" si="37"/>
        <v>5209</v>
      </c>
      <c r="I215" s="55">
        <f t="shared" si="37"/>
        <v>5280</v>
      </c>
      <c r="J215" s="55">
        <f>J195+J198+J196+J197</f>
        <v>5719</v>
      </c>
      <c r="K215" s="55">
        <f>K195+K198+K196+K197</f>
        <v>3862</v>
      </c>
      <c r="L215" s="51"/>
    </row>
    <row r="216" spans="1:14" ht="23.25" x14ac:dyDescent="0.3">
      <c r="A216" s="90" t="s">
        <v>103</v>
      </c>
      <c r="B216" s="90"/>
      <c r="C216" s="52"/>
      <c r="D216" s="53">
        <f t="shared" si="32"/>
        <v>143730.511</v>
      </c>
      <c r="E216" s="56">
        <f t="shared" ref="E216:K216" si="38">E199</f>
        <v>24864.913</v>
      </c>
      <c r="F216" s="56">
        <f t="shared" si="38"/>
        <v>29535.938999999998</v>
      </c>
      <c r="G216" s="56">
        <f t="shared" si="38"/>
        <v>37301.917999999998</v>
      </c>
      <c r="H216" s="56">
        <f t="shared" si="38"/>
        <v>20570.974999999999</v>
      </c>
      <c r="I216" s="56">
        <f t="shared" si="38"/>
        <v>12042.133</v>
      </c>
      <c r="J216" s="56">
        <f t="shared" si="38"/>
        <v>15565.523999999999</v>
      </c>
      <c r="K216" s="56">
        <f t="shared" si="38"/>
        <v>3849.1089999999999</v>
      </c>
      <c r="L216" s="51"/>
      <c r="M216" s="12"/>
    </row>
    <row r="217" spans="1:14" ht="23.25" x14ac:dyDescent="0.3">
      <c r="A217" s="90" t="s">
        <v>146</v>
      </c>
      <c r="B217" s="90"/>
      <c r="C217" s="52"/>
      <c r="D217" s="53">
        <f t="shared" si="32"/>
        <v>3218</v>
      </c>
      <c r="E217" s="56">
        <f>E206</f>
        <v>0</v>
      </c>
      <c r="F217" s="56">
        <f t="shared" ref="F217:K217" si="39">F206</f>
        <v>2190</v>
      </c>
      <c r="G217" s="56">
        <f t="shared" si="39"/>
        <v>834</v>
      </c>
      <c r="H217" s="56">
        <f t="shared" si="39"/>
        <v>0</v>
      </c>
      <c r="I217" s="56">
        <f t="shared" si="39"/>
        <v>194</v>
      </c>
      <c r="J217" s="56">
        <f t="shared" si="39"/>
        <v>0</v>
      </c>
      <c r="K217" s="56">
        <f t="shared" si="39"/>
        <v>0</v>
      </c>
      <c r="L217" s="51"/>
      <c r="M217" s="12"/>
    </row>
    <row r="218" spans="1:14" x14ac:dyDescent="0.3">
      <c r="A218" s="2" t="s">
        <v>143</v>
      </c>
      <c r="L218" s="11"/>
    </row>
    <row r="219" spans="1:14" x14ac:dyDescent="0.3">
      <c r="L219" s="11"/>
    </row>
    <row r="220" spans="1:14" x14ac:dyDescent="0.3">
      <c r="E220" s="76"/>
      <c r="F220" s="76"/>
    </row>
  </sheetData>
  <mergeCells count="36">
    <mergeCell ref="L206:L208"/>
    <mergeCell ref="J14:J15"/>
    <mergeCell ref="K14:K15"/>
    <mergeCell ref="E13:K13"/>
    <mergeCell ref="A217:B217"/>
    <mergeCell ref="L199:L205"/>
    <mergeCell ref="A13:A15"/>
    <mergeCell ref="B13:B15"/>
    <mergeCell ref="C13:C15"/>
    <mergeCell ref="D13:D15"/>
    <mergeCell ref="L13:L15"/>
    <mergeCell ref="L184:L191"/>
    <mergeCell ref="L192:L194"/>
    <mergeCell ref="L195:L198"/>
    <mergeCell ref="L16:L183"/>
    <mergeCell ref="E14:E15"/>
    <mergeCell ref="G1:L1"/>
    <mergeCell ref="G2:L2"/>
    <mergeCell ref="A11:L11"/>
    <mergeCell ref="G3:L3"/>
    <mergeCell ref="G5:L5"/>
    <mergeCell ref="G6:L6"/>
    <mergeCell ref="G7:L7"/>
    <mergeCell ref="G8:L8"/>
    <mergeCell ref="G9:L9"/>
    <mergeCell ref="F14:F15"/>
    <mergeCell ref="G14:G15"/>
    <mergeCell ref="H14:H15"/>
    <mergeCell ref="I14:I15"/>
    <mergeCell ref="A210:B210"/>
    <mergeCell ref="A216:B216"/>
    <mergeCell ref="A211:B211"/>
    <mergeCell ref="A212:B212"/>
    <mergeCell ref="A213:B213"/>
    <mergeCell ref="A214:B214"/>
    <mergeCell ref="A215:B215"/>
  </mergeCells>
  <pageMargins left="0.70866141732283472" right="0.70866141732283472" top="0.94488188976377963" bottom="0.35433070866141736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"/>
  <sheetViews>
    <sheetView workbookViewId="0">
      <selection sqref="A1:D6"/>
    </sheetView>
  </sheetViews>
  <sheetFormatPr defaultRowHeight="15" x14ac:dyDescent="0.25"/>
  <cols>
    <col min="3" max="3" width="11.5703125" customWidth="1"/>
    <col min="4" max="4" width="16" customWidth="1"/>
  </cols>
  <sheetData>
    <row r="5" spans="4:4" x14ac:dyDescent="0.25">
      <c r="D5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для программы </vt:lpstr>
      <vt:lpstr>Лист1</vt:lpstr>
      <vt:lpstr>'прил для программы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2024-02-22T07:24:14Z</dcterms:modified>
</cp:coreProperties>
</file>