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лесова\Desktop\МНПА\проекты администрации\12\"/>
    </mc:Choice>
  </mc:AlternateContent>
  <bookViews>
    <workbookView xWindow="120" yWindow="15" windowWidth="18975" windowHeight="12465" activeTab="1"/>
  </bookViews>
  <sheets>
    <sheet name="Лист1" sheetId="14" r:id="rId1"/>
    <sheet name="21.12.2023" sheetId="15" r:id="rId2"/>
  </sheets>
  <definedNames>
    <definedName name="_xlnm.Print_Titles" localSheetId="1">'21.12.2023'!$11:$13</definedName>
    <definedName name="_xlnm.Print_Titles" localSheetId="0">Лист1!$11:$13</definedName>
    <definedName name="_xlnm.Print_Area" localSheetId="1">'21.12.2023'!$A$1:$AH$27</definedName>
    <definedName name="_xlnm.Print_Area" localSheetId="0">Лист1!$A$1:$AG$27</definedName>
  </definedNames>
  <calcPr calcId="152511"/>
</workbook>
</file>

<file path=xl/calcChain.xml><?xml version="1.0" encoding="utf-8"?>
<calcChain xmlns="http://schemas.openxmlformats.org/spreadsheetml/2006/main">
  <c r="AA19" i="15" l="1"/>
  <c r="AH23" i="15" l="1"/>
  <c r="AG23" i="15"/>
  <c r="AE23" i="15"/>
  <c r="AD23" i="15"/>
  <c r="AA23" i="15"/>
  <c r="Z23" i="15"/>
  <c r="AH22" i="15"/>
  <c r="AG22" i="15"/>
  <c r="AE22" i="15"/>
  <c r="AD22" i="15"/>
  <c r="AA22" i="15"/>
  <c r="Z22" i="15"/>
  <c r="X22" i="15"/>
  <c r="W22" i="15"/>
  <c r="T22" i="15"/>
  <c r="R22" i="15"/>
  <c r="Q22" i="15"/>
  <c r="O22" i="15"/>
  <c r="N22" i="15"/>
  <c r="L22" i="15"/>
  <c r="K22" i="15"/>
  <c r="I22" i="15"/>
  <c r="H22" i="15"/>
  <c r="F22" i="15"/>
  <c r="E22" i="15"/>
  <c r="AH21" i="15"/>
  <c r="AG21" i="15"/>
  <c r="AE21" i="15"/>
  <c r="AD21" i="15"/>
  <c r="AA21" i="15"/>
  <c r="Z21" i="15"/>
  <c r="R21" i="15"/>
  <c r="Q21" i="15"/>
  <c r="O21" i="15"/>
  <c r="N21" i="15"/>
  <c r="L21" i="15"/>
  <c r="K21" i="15"/>
  <c r="I21" i="15"/>
  <c r="H21" i="15"/>
  <c r="F21" i="15"/>
  <c r="E21" i="15"/>
  <c r="AH19" i="15"/>
  <c r="AG19" i="15"/>
  <c r="AE19" i="15"/>
  <c r="AD19" i="15"/>
  <c r="Z19" i="15"/>
  <c r="X19" i="15"/>
  <c r="X21" i="15" s="1"/>
  <c r="W19" i="15"/>
  <c r="W21" i="15" s="1"/>
  <c r="U19" i="15"/>
  <c r="U21" i="15" s="1"/>
  <c r="U22" i="15" s="1"/>
  <c r="T19" i="15"/>
  <c r="T21" i="15" s="1"/>
  <c r="R19" i="15"/>
  <c r="Q19" i="15"/>
  <c r="O19" i="15"/>
  <c r="N19" i="15"/>
  <c r="L19" i="15"/>
  <c r="K19" i="15"/>
  <c r="I19" i="15"/>
  <c r="H19" i="15"/>
  <c r="F19" i="15"/>
  <c r="E19" i="15"/>
  <c r="AF18" i="15"/>
  <c r="AF23" i="15" s="1"/>
  <c r="AC18" i="15"/>
  <c r="AC23" i="15" s="1"/>
  <c r="Y18" i="15"/>
  <c r="Y23" i="15" s="1"/>
  <c r="AF17" i="15"/>
  <c r="AC17" i="15"/>
  <c r="Y17" i="15"/>
  <c r="V17" i="15"/>
  <c r="S17" i="15"/>
  <c r="P17" i="15"/>
  <c r="M17" i="15"/>
  <c r="J17" i="15"/>
  <c r="G17" i="15"/>
  <c r="D17" i="15"/>
  <c r="AF15" i="15"/>
  <c r="AC15" i="15"/>
  <c r="Y15" i="15"/>
  <c r="AF14" i="15"/>
  <c r="AC14" i="15"/>
  <c r="AC22" i="15" s="1"/>
  <c r="Y14" i="15"/>
  <c r="V14" i="15"/>
  <c r="S14" i="15"/>
  <c r="P14" i="15"/>
  <c r="M14" i="15"/>
  <c r="J14" i="15"/>
  <c r="G14" i="15"/>
  <c r="D14" i="15"/>
  <c r="G21" i="15" l="1"/>
  <c r="M21" i="15"/>
  <c r="D21" i="15"/>
  <c r="J22" i="15"/>
  <c r="C34" i="15"/>
  <c r="C32" i="15"/>
  <c r="C36" i="15" s="1"/>
  <c r="Y22" i="15"/>
  <c r="AC21" i="15"/>
  <c r="G19" i="15"/>
  <c r="M19" i="15"/>
  <c r="V19" i="15"/>
  <c r="V21" i="15" s="1"/>
  <c r="M22" i="15"/>
  <c r="S19" i="15"/>
  <c r="S21" i="15" s="1"/>
  <c r="G22" i="15"/>
  <c r="J19" i="15"/>
  <c r="S22" i="15"/>
  <c r="AF22" i="15"/>
  <c r="P21" i="15"/>
  <c r="D22" i="15"/>
  <c r="V22" i="15"/>
  <c r="P19" i="15"/>
  <c r="J21" i="15"/>
  <c r="P22" i="15"/>
  <c r="Y21" i="15"/>
  <c r="AF21" i="15"/>
  <c r="C23" i="15"/>
  <c r="D19" i="15"/>
  <c r="Y19" i="15"/>
  <c r="AF19" i="15"/>
  <c r="AC19" i="15"/>
  <c r="C21" i="15" l="1"/>
  <c r="C30" i="15"/>
  <c r="C22" i="15"/>
  <c r="C19" i="15"/>
  <c r="Y15" i="14" l="1"/>
  <c r="AG21" i="14"/>
  <c r="AF21" i="14"/>
  <c r="AD21" i="14"/>
  <c r="AC21" i="14"/>
  <c r="AA21" i="14"/>
  <c r="Z21" i="14"/>
  <c r="AG19" i="14"/>
  <c r="AF19" i="14"/>
  <c r="AD19" i="14"/>
  <c r="AC19" i="14"/>
  <c r="AA19" i="14"/>
  <c r="Z19" i="14"/>
  <c r="AE15" i="14"/>
  <c r="AB15" i="14"/>
  <c r="Y21" i="14" l="1"/>
  <c r="X19" i="14"/>
  <c r="X21" i="14" s="1"/>
  <c r="W19" i="14"/>
  <c r="W21" i="14" s="1"/>
  <c r="U19" i="14"/>
  <c r="U21" i="14" s="1"/>
  <c r="U22" i="14" s="1"/>
  <c r="T19" i="14"/>
  <c r="T21" i="14" s="1"/>
  <c r="AG23" i="14"/>
  <c r="AF23" i="14"/>
  <c r="AD23" i="14"/>
  <c r="AC23" i="14"/>
  <c r="AA23" i="14"/>
  <c r="Z23" i="14"/>
  <c r="Y18" i="14"/>
  <c r="AB18" i="14"/>
  <c r="AE18" i="14"/>
  <c r="V14" i="14"/>
  <c r="AE17" i="14"/>
  <c r="AE21" i="14" s="1"/>
  <c r="AB17" i="14"/>
  <c r="AB21" i="14" s="1"/>
  <c r="Y17" i="14"/>
  <c r="V17" i="14"/>
  <c r="S17" i="14"/>
  <c r="AG22" i="14"/>
  <c r="AF22" i="14"/>
  <c r="AD22" i="14"/>
  <c r="AC22" i="14"/>
  <c r="AA22" i="14"/>
  <c r="Z22" i="14"/>
  <c r="X22" i="14"/>
  <c r="W22" i="14"/>
  <c r="T22" i="14"/>
  <c r="AE14" i="14"/>
  <c r="AB14" i="14"/>
  <c r="Y14" i="14"/>
  <c r="S14" i="14"/>
  <c r="M14" i="14"/>
  <c r="R22" i="14"/>
  <c r="Q22" i="14"/>
  <c r="O22" i="14"/>
  <c r="N22" i="14"/>
  <c r="L22" i="14"/>
  <c r="K22" i="14"/>
  <c r="I22" i="14"/>
  <c r="H22" i="14"/>
  <c r="F22" i="14"/>
  <c r="E22" i="14"/>
  <c r="R21" i="14"/>
  <c r="Q21" i="14"/>
  <c r="O21" i="14"/>
  <c r="N21" i="14"/>
  <c r="L21" i="14"/>
  <c r="K21" i="14"/>
  <c r="I21" i="14"/>
  <c r="H21" i="14"/>
  <c r="F21" i="14"/>
  <c r="E21" i="14"/>
  <c r="R19" i="14"/>
  <c r="Q19" i="14"/>
  <c r="O19" i="14"/>
  <c r="N19" i="14"/>
  <c r="L19" i="14"/>
  <c r="K19" i="14"/>
  <c r="I19" i="14"/>
  <c r="H19" i="14"/>
  <c r="F19" i="14"/>
  <c r="E19" i="14"/>
  <c r="P17" i="14"/>
  <c r="M17" i="14"/>
  <c r="J17" i="14"/>
  <c r="G17" i="14"/>
  <c r="D17" i="14"/>
  <c r="P14" i="14"/>
  <c r="J14" i="14"/>
  <c r="G14" i="14"/>
  <c r="D14" i="14"/>
  <c r="AE23" i="14" l="1"/>
  <c r="AE19" i="14"/>
  <c r="AB23" i="14"/>
  <c r="AB19" i="14"/>
  <c r="C38" i="14"/>
  <c r="Y23" i="14"/>
  <c r="C23" i="14" s="1"/>
  <c r="Y19" i="14"/>
  <c r="C40" i="14"/>
  <c r="V19" i="14"/>
  <c r="V21" i="14" s="1"/>
  <c r="S19" i="14"/>
  <c r="S21" i="14" s="1"/>
  <c r="D31" i="14"/>
  <c r="P19" i="14"/>
  <c r="P22" i="14"/>
  <c r="M21" i="14"/>
  <c r="J22" i="14"/>
  <c r="G21" i="14"/>
  <c r="D33" i="14"/>
  <c r="D22" i="14"/>
  <c r="J19" i="14"/>
  <c r="D21" i="14"/>
  <c r="G22" i="14"/>
  <c r="M22" i="14"/>
  <c r="V22" i="14"/>
  <c r="G19" i="14"/>
  <c r="M19" i="14"/>
  <c r="S22" i="14"/>
  <c r="AB22" i="14"/>
  <c r="AE22" i="14"/>
  <c r="Y22" i="14"/>
  <c r="D19" i="14"/>
  <c r="C36" i="14" s="1"/>
  <c r="J21" i="14"/>
  <c r="P21" i="14"/>
  <c r="C42" i="14" l="1"/>
  <c r="D29" i="14"/>
  <c r="C19" i="14"/>
  <c r="C22" i="14"/>
  <c r="C21" i="14"/>
</calcChain>
</file>

<file path=xl/sharedStrings.xml><?xml version="1.0" encoding="utf-8"?>
<sst xmlns="http://schemas.openxmlformats.org/spreadsheetml/2006/main" count="243" uniqueCount="54">
  <si>
    <t>№ п/п</t>
  </si>
  <si>
    <t>Наименование мероприятия</t>
  </si>
  <si>
    <t>2016 год</t>
  </si>
  <si>
    <t>2017 год</t>
  </si>
  <si>
    <t>2018 год</t>
  </si>
  <si>
    <t>2019 год</t>
  </si>
  <si>
    <t>2020 год</t>
  </si>
  <si>
    <t>Всего</t>
  </si>
  <si>
    <t>бюджет г.о.Кинель</t>
  </si>
  <si>
    <t>1</t>
  </si>
  <si>
    <t>Комитет по управлению муниципальным имуществом</t>
  </si>
  <si>
    <t>ИТОГО по Программе</t>
  </si>
  <si>
    <t>в т.ч.</t>
  </si>
  <si>
    <t>Управление архитектуры и градостроительства</t>
  </si>
  <si>
    <t>Предоставление сформированных земельных участков в собственность граждан</t>
  </si>
  <si>
    <t>4</t>
  </si>
  <si>
    <t>5</t>
  </si>
  <si>
    <t>Объем и источники финансирования, тыс.рублей</t>
  </si>
  <si>
    <t>В рамках текущей деятельности</t>
  </si>
  <si>
    <t>Проектирование и строительство коммунальной инфраструктуры на земельных участках для жилья экономического класса</t>
  </si>
  <si>
    <t>иные источники</t>
  </si>
  <si>
    <t>* КУМИ – Комитет по управлению имуществом</t>
  </si>
  <si>
    <t>Исполнитель *</t>
  </si>
  <si>
    <t>УАиГ</t>
  </si>
  <si>
    <t>КУМИ</t>
  </si>
  <si>
    <t>Разработка (корректировка) документов территориального планирования, правил землепользования и застройки территорий городского округа Кинель, документации по планировке территорий, ведение дежурной карты</t>
  </si>
  <si>
    <t>2021 год</t>
  </si>
  <si>
    <t>2022 год</t>
  </si>
  <si>
    <t>2023 год</t>
  </si>
  <si>
    <t>2024 год</t>
  </si>
  <si>
    <t>2025 год</t>
  </si>
  <si>
    <t xml:space="preserve">Перечень программных мероприятий муниципальной программы «Стимулирование развития жилищного строительства в городском округе Кинель на 2016-2025 годы».
Перечень программных мероприятий муниципальной программы.
«Стимулирование развития жилищного строительства в городском округе Кинель на 2016-2020 годы»
</t>
  </si>
  <si>
    <t>к постановлению администрации городского округа Кинель Самарской области</t>
  </si>
  <si>
    <t>от________________  № _________</t>
  </si>
  <si>
    <t>* УАиГ – Управление архитектуры и градостроительства ».</t>
  </si>
  <si>
    <t>всего</t>
  </si>
  <si>
    <t>кинель</t>
  </si>
  <si>
    <t>иные</t>
  </si>
  <si>
    <t xml:space="preserve">«Приложение 2
к муниципальной программе городского округа Кинель Самарской области «Стимулирование развития жилищного строительства в городском округе Кинель на 2016-2025 годы" 
</t>
  </si>
  <si>
    <t>Предоставление субсидии на выполнение муниципального задания муниципальному бюджетному учреждению "Кинельский центр недвижимости" городского округа Кинель Самарской области"</t>
  </si>
  <si>
    <t>Администрация городского округа</t>
  </si>
  <si>
    <t>Проведение кадастровых работ в отношении земельных участков для индивидуального жилищного строительства, предоставляемых бесплатно гражданам, имеющим трех и более детей</t>
  </si>
  <si>
    <t>-</t>
  </si>
  <si>
    <t>ПРИЛОЖЕНИЕ 2</t>
  </si>
  <si>
    <t xml:space="preserve"> </t>
  </si>
  <si>
    <t xml:space="preserve">    </t>
  </si>
  <si>
    <t>2</t>
  </si>
  <si>
    <t>3</t>
  </si>
  <si>
    <t>всего финансирование</t>
  </si>
  <si>
    <t>город</t>
  </si>
  <si>
    <t>*</t>
  </si>
  <si>
    <r>
      <t>* В том числе 42,174 тыс. руб. средств субсидии из бюджета субъекта Российской Федерации, выделенных бюджету городского округа Кинель Самарской области, имеющего целевое назначение на 2023 год и плановый период 2024 и 2025 годы. Основание: уведомление о предоставлении субсидии, субвенции, иного межбюджетного трансферта  № 705-4-017 от 26.12.2023г.».</t>
    </r>
    <r>
      <rPr>
        <sz val="12"/>
        <color theme="1"/>
        <rFont val="Calibri"/>
        <family val="2"/>
        <charset val="204"/>
      </rPr>
      <t xml:space="preserve"> </t>
    </r>
  </si>
  <si>
    <t>Приложение</t>
  </si>
  <si>
    <t>от 30.01.2024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</si>
</sst>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/>
    <xf numFmtId="49" fontId="5" fillId="0" borderId="0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/>
    <xf numFmtId="0" fontId="11" fillId="0" borderId="0" xfId="0" applyFont="1"/>
    <xf numFmtId="164" fontId="6" fillId="0" borderId="0" xfId="0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164" fontId="1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3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Q42"/>
  <sheetViews>
    <sheetView topLeftCell="A13" zoomScale="77" zoomScaleNormal="77" zoomScaleSheetLayoutView="82" workbookViewId="0">
      <selection activeCell="Y19" sqref="Y19"/>
    </sheetView>
  </sheetViews>
  <sheetFormatPr defaultRowHeight="15.75" outlineLevelRow="1" x14ac:dyDescent="0.25"/>
  <cols>
    <col min="1" max="1" width="5" style="5" customWidth="1"/>
    <col min="2" max="2" width="39" style="10" customWidth="1"/>
    <col min="3" max="3" width="17.875" style="11" customWidth="1"/>
    <col min="4" max="4" width="8.375" style="5" customWidth="1"/>
    <col min="5" max="5" width="9.5" style="5" customWidth="1"/>
    <col min="6" max="6" width="9.125" style="5" customWidth="1"/>
    <col min="7" max="7" width="7.625" style="5" customWidth="1"/>
    <col min="8" max="8" width="8.625" style="5" customWidth="1"/>
    <col min="9" max="9" width="9" style="5" customWidth="1"/>
    <col min="10" max="10" width="8.25" style="5" customWidth="1"/>
    <col min="11" max="11" width="9.5" style="5" customWidth="1"/>
    <col min="12" max="12" width="9.25" style="5" customWidth="1"/>
    <col min="13" max="13" width="7.5" style="5" customWidth="1"/>
    <col min="14" max="14" width="9.25" style="5" customWidth="1"/>
    <col min="15" max="15" width="9.125" style="5" customWidth="1"/>
    <col min="16" max="16" width="8.125" style="5" customWidth="1"/>
    <col min="17" max="17" width="9.5" style="5" customWidth="1"/>
    <col min="18" max="18" width="9.25" style="5" customWidth="1"/>
    <col min="19" max="19" width="8.875" style="5" customWidth="1"/>
    <col min="20" max="20" width="9.5" style="5" customWidth="1"/>
    <col min="21" max="21" width="9" style="5" customWidth="1"/>
    <col min="22" max="22" width="9" style="5"/>
    <col min="23" max="23" width="9.5" style="5" customWidth="1"/>
    <col min="24" max="25" width="9" style="5"/>
    <col min="26" max="26" width="9.625" style="5" customWidth="1"/>
    <col min="27" max="28" width="9" style="5"/>
    <col min="29" max="29" width="9.5" style="5" customWidth="1"/>
    <col min="30" max="31" width="9" style="5"/>
    <col min="32" max="32" width="9.5" style="5" customWidth="1"/>
    <col min="33" max="16384" width="9" style="5"/>
  </cols>
  <sheetData>
    <row r="1" spans="1:33" x14ac:dyDescent="0.25">
      <c r="AB1" s="37" t="s">
        <v>43</v>
      </c>
      <c r="AC1" s="37"/>
      <c r="AD1" s="37"/>
      <c r="AE1" s="37"/>
      <c r="AF1" s="37"/>
      <c r="AG1" s="37"/>
    </row>
    <row r="2" spans="1:33" ht="32.25" customHeight="1" x14ac:dyDescent="0.25">
      <c r="AB2" s="38" t="s">
        <v>32</v>
      </c>
      <c r="AC2" s="38"/>
      <c r="AD2" s="38"/>
      <c r="AE2" s="38"/>
      <c r="AF2" s="38"/>
      <c r="AG2" s="38"/>
    </row>
    <row r="4" spans="1:33" x14ac:dyDescent="0.25">
      <c r="AB4" s="37" t="s">
        <v>33</v>
      </c>
      <c r="AC4" s="37"/>
      <c r="AD4" s="37"/>
      <c r="AE4" s="37"/>
      <c r="AF4" s="37"/>
      <c r="AG4" s="37"/>
    </row>
    <row r="6" spans="1:33" ht="95.25" customHeight="1" x14ac:dyDescent="0.25">
      <c r="AB6" s="41" t="s">
        <v>38</v>
      </c>
      <c r="AC6" s="41"/>
      <c r="AD6" s="41"/>
      <c r="AE6" s="41"/>
      <c r="AF6" s="41"/>
      <c r="AG6" s="41"/>
    </row>
    <row r="7" spans="1:33" ht="18.75" customHeight="1" x14ac:dyDescent="0.2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7"/>
      <c r="AC7" s="37"/>
      <c r="AD7" s="37"/>
      <c r="AE7" s="37"/>
      <c r="AF7" s="37"/>
      <c r="AG7" s="37"/>
    </row>
    <row r="8" spans="1:33" ht="32.25" customHeight="1" x14ac:dyDescent="0.25">
      <c r="A8" s="42" t="s">
        <v>31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10" spans="1:33" ht="18.95" customHeight="1" x14ac:dyDescent="0.25">
      <c r="A10" s="13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33" s="6" customFormat="1" ht="15.75" customHeight="1" x14ac:dyDescent="0.25">
      <c r="A11" s="46" t="s">
        <v>0</v>
      </c>
      <c r="B11" s="46" t="s">
        <v>1</v>
      </c>
      <c r="C11" s="46" t="s">
        <v>22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6" customFormat="1" x14ac:dyDescent="0.25">
      <c r="A12" s="46"/>
      <c r="B12" s="46"/>
      <c r="C12" s="46"/>
      <c r="D12" s="39" t="s">
        <v>2</v>
      </c>
      <c r="E12" s="39"/>
      <c r="F12" s="39"/>
      <c r="G12" s="39" t="s">
        <v>3</v>
      </c>
      <c r="H12" s="39"/>
      <c r="I12" s="39"/>
      <c r="J12" s="39" t="s">
        <v>4</v>
      </c>
      <c r="K12" s="39"/>
      <c r="L12" s="39"/>
      <c r="M12" s="39" t="s">
        <v>5</v>
      </c>
      <c r="N12" s="39"/>
      <c r="O12" s="39"/>
      <c r="P12" s="39" t="s">
        <v>6</v>
      </c>
      <c r="Q12" s="39"/>
      <c r="R12" s="39"/>
      <c r="S12" s="40" t="s">
        <v>26</v>
      </c>
      <c r="T12" s="40"/>
      <c r="U12" s="40"/>
      <c r="V12" s="40" t="s">
        <v>27</v>
      </c>
      <c r="W12" s="40"/>
      <c r="X12" s="40"/>
      <c r="Y12" s="40" t="s">
        <v>28</v>
      </c>
      <c r="Z12" s="40"/>
      <c r="AA12" s="40"/>
      <c r="AB12" s="40" t="s">
        <v>29</v>
      </c>
      <c r="AC12" s="40"/>
      <c r="AD12" s="40"/>
      <c r="AE12" s="40" t="s">
        <v>30</v>
      </c>
      <c r="AF12" s="40"/>
      <c r="AG12" s="40"/>
    </row>
    <row r="13" spans="1:33" s="6" customFormat="1" ht="45" x14ac:dyDescent="0.25">
      <c r="A13" s="46"/>
      <c r="B13" s="46"/>
      <c r="C13" s="46"/>
      <c r="D13" s="7" t="s">
        <v>7</v>
      </c>
      <c r="E13" s="16" t="s">
        <v>8</v>
      </c>
      <c r="F13" s="16" t="s">
        <v>20</v>
      </c>
      <c r="G13" s="7" t="s">
        <v>7</v>
      </c>
      <c r="H13" s="16" t="s">
        <v>8</v>
      </c>
      <c r="I13" s="16" t="s">
        <v>20</v>
      </c>
      <c r="J13" s="7" t="s">
        <v>7</v>
      </c>
      <c r="K13" s="16" t="s">
        <v>8</v>
      </c>
      <c r="L13" s="16" t="s">
        <v>20</v>
      </c>
      <c r="M13" s="7" t="s">
        <v>7</v>
      </c>
      <c r="N13" s="16" t="s">
        <v>8</v>
      </c>
      <c r="O13" s="16" t="s">
        <v>20</v>
      </c>
      <c r="P13" s="7" t="s">
        <v>7</v>
      </c>
      <c r="Q13" s="16" t="s">
        <v>8</v>
      </c>
      <c r="R13" s="16" t="s">
        <v>20</v>
      </c>
      <c r="S13" s="7" t="s">
        <v>7</v>
      </c>
      <c r="T13" s="16" t="s">
        <v>8</v>
      </c>
      <c r="U13" s="16" t="s">
        <v>20</v>
      </c>
      <c r="V13" s="7" t="s">
        <v>7</v>
      </c>
      <c r="W13" s="16" t="s">
        <v>8</v>
      </c>
      <c r="X13" s="16" t="s">
        <v>20</v>
      </c>
      <c r="Y13" s="7" t="s">
        <v>7</v>
      </c>
      <c r="Z13" s="16" t="s">
        <v>8</v>
      </c>
      <c r="AA13" s="16" t="s">
        <v>20</v>
      </c>
      <c r="AB13" s="7" t="s">
        <v>7</v>
      </c>
      <c r="AC13" s="16" t="s">
        <v>8</v>
      </c>
      <c r="AD13" s="16" t="s">
        <v>20</v>
      </c>
      <c r="AE13" s="7" t="s">
        <v>7</v>
      </c>
      <c r="AF13" s="16" t="s">
        <v>8</v>
      </c>
      <c r="AG13" s="16" t="s">
        <v>20</v>
      </c>
    </row>
    <row r="14" spans="1:33" ht="99.75" customHeight="1" x14ac:dyDescent="0.25">
      <c r="A14" s="14" t="s">
        <v>9</v>
      </c>
      <c r="B14" s="2" t="s">
        <v>25</v>
      </c>
      <c r="C14" s="15" t="s">
        <v>23</v>
      </c>
      <c r="D14" s="4">
        <f>SUM(E14:F14)</f>
        <v>800</v>
      </c>
      <c r="E14" s="4">
        <v>800</v>
      </c>
      <c r="F14" s="4">
        <v>0</v>
      </c>
      <c r="G14" s="4">
        <f>SUM(H14:I14)</f>
        <v>1203</v>
      </c>
      <c r="H14" s="4">
        <v>1203</v>
      </c>
      <c r="I14" s="4">
        <v>0</v>
      </c>
      <c r="J14" s="4">
        <f>SUM(K14:L14)</f>
        <v>500</v>
      </c>
      <c r="K14" s="4">
        <v>500</v>
      </c>
      <c r="L14" s="4">
        <v>0</v>
      </c>
      <c r="M14" s="4">
        <f>N14</f>
        <v>516</v>
      </c>
      <c r="N14" s="4">
        <v>516</v>
      </c>
      <c r="O14" s="4">
        <v>0</v>
      </c>
      <c r="P14" s="4">
        <f>SUM(Q14:R14)</f>
        <v>1883.7</v>
      </c>
      <c r="Q14" s="4">
        <v>1883.7</v>
      </c>
      <c r="R14" s="4">
        <v>0</v>
      </c>
      <c r="S14" s="17">
        <f>U14+T14</f>
        <v>2896.5</v>
      </c>
      <c r="T14" s="17">
        <v>2896.5</v>
      </c>
      <c r="U14" s="17">
        <v>0</v>
      </c>
      <c r="V14" s="17">
        <f>W14</f>
        <v>2755</v>
      </c>
      <c r="W14" s="17">
        <v>2755</v>
      </c>
      <c r="X14" s="17">
        <v>0</v>
      </c>
      <c r="Y14" s="17">
        <f>Z14+AA14</f>
        <v>14302.5</v>
      </c>
      <c r="Z14" s="17">
        <v>14302.5</v>
      </c>
      <c r="AA14" s="17">
        <v>0</v>
      </c>
      <c r="AB14" s="17">
        <f>AC14+AD14</f>
        <v>0</v>
      </c>
      <c r="AC14" s="17">
        <v>0</v>
      </c>
      <c r="AD14" s="17">
        <v>0</v>
      </c>
      <c r="AE14" s="17">
        <f>AF14+AG14</f>
        <v>1000</v>
      </c>
      <c r="AF14" s="17">
        <v>1000</v>
      </c>
      <c r="AG14" s="17">
        <v>0</v>
      </c>
    </row>
    <row r="15" spans="1:33" ht="90.75" customHeight="1" x14ac:dyDescent="0.25">
      <c r="A15" s="14" t="s">
        <v>46</v>
      </c>
      <c r="B15" s="2" t="s">
        <v>41</v>
      </c>
      <c r="C15" s="15" t="s">
        <v>24</v>
      </c>
      <c r="D15" s="4" t="s">
        <v>42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42</v>
      </c>
      <c r="Q15" s="4" t="s">
        <v>42</v>
      </c>
      <c r="R15" s="4" t="s">
        <v>42</v>
      </c>
      <c r="S15" s="17" t="s">
        <v>42</v>
      </c>
      <c r="T15" s="17" t="s">
        <v>42</v>
      </c>
      <c r="U15" s="17" t="s">
        <v>42</v>
      </c>
      <c r="V15" s="17" t="s">
        <v>42</v>
      </c>
      <c r="W15" s="17" t="s">
        <v>42</v>
      </c>
      <c r="X15" s="17" t="s">
        <v>42</v>
      </c>
      <c r="Y15" s="17">
        <f>Z15+AA15</f>
        <v>55.260000000000005</v>
      </c>
      <c r="Z15" s="17">
        <v>1.06</v>
      </c>
      <c r="AA15" s="17">
        <v>54.2</v>
      </c>
      <c r="AB15" s="17">
        <f>AC15+AD15</f>
        <v>50</v>
      </c>
      <c r="AC15" s="17">
        <v>50</v>
      </c>
      <c r="AD15" s="17">
        <v>0</v>
      </c>
      <c r="AE15" s="17">
        <f>AF15+AG15</f>
        <v>50</v>
      </c>
      <c r="AF15" s="17">
        <v>50</v>
      </c>
      <c r="AG15" s="17">
        <v>0</v>
      </c>
    </row>
    <row r="16" spans="1:33" ht="42" customHeight="1" x14ac:dyDescent="0.25">
      <c r="A16" s="14" t="s">
        <v>47</v>
      </c>
      <c r="B16" s="2" t="s">
        <v>14</v>
      </c>
      <c r="C16" s="15" t="s">
        <v>24</v>
      </c>
      <c r="D16" s="47" t="s">
        <v>18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</row>
    <row r="17" spans="1:43" ht="66" customHeight="1" x14ac:dyDescent="0.25">
      <c r="A17" s="14" t="s">
        <v>15</v>
      </c>
      <c r="B17" s="2" t="s">
        <v>19</v>
      </c>
      <c r="C17" s="15" t="s">
        <v>23</v>
      </c>
      <c r="D17" s="4">
        <f>SUM(E17:F17)</f>
        <v>0</v>
      </c>
      <c r="E17" s="4">
        <v>0</v>
      </c>
      <c r="F17" s="4">
        <v>0</v>
      </c>
      <c r="G17" s="4">
        <f t="shared" ref="G17:G19" si="0">SUM(H17:I17)</f>
        <v>784</v>
      </c>
      <c r="H17" s="4">
        <v>784</v>
      </c>
      <c r="I17" s="4">
        <v>0</v>
      </c>
      <c r="J17" s="4">
        <f t="shared" ref="J17" si="1">SUM(K17:L17)</f>
        <v>2500</v>
      </c>
      <c r="K17" s="4">
        <v>2500</v>
      </c>
      <c r="L17" s="4">
        <v>0</v>
      </c>
      <c r="M17" s="4">
        <f t="shared" ref="M17" si="2">SUM(N17:O17)</f>
        <v>0</v>
      </c>
      <c r="N17" s="4">
        <v>0</v>
      </c>
      <c r="O17" s="4">
        <v>0</v>
      </c>
      <c r="P17" s="4">
        <f t="shared" ref="P17" si="3">SUM(Q17:R17)</f>
        <v>0</v>
      </c>
      <c r="Q17" s="4">
        <v>0</v>
      </c>
      <c r="R17" s="4">
        <v>0</v>
      </c>
      <c r="S17" s="4">
        <f>T17+U17</f>
        <v>8413.7999999999993</v>
      </c>
      <c r="T17" s="4">
        <v>8413.7999999999993</v>
      </c>
      <c r="U17" s="4">
        <v>0</v>
      </c>
      <c r="V17" s="4">
        <f>W17+X17</f>
        <v>0</v>
      </c>
      <c r="W17" s="4">
        <v>0</v>
      </c>
      <c r="X17" s="4">
        <v>0</v>
      </c>
      <c r="Y17" s="4">
        <f>Z17+AA17</f>
        <v>7000</v>
      </c>
      <c r="Z17" s="4">
        <v>7000</v>
      </c>
      <c r="AA17" s="4">
        <v>0</v>
      </c>
      <c r="AB17" s="4">
        <f>AC17+AD17</f>
        <v>0</v>
      </c>
      <c r="AC17" s="4">
        <v>0</v>
      </c>
      <c r="AD17" s="4">
        <v>0</v>
      </c>
      <c r="AE17" s="4">
        <f>AF17+AG17</f>
        <v>0</v>
      </c>
      <c r="AF17" s="4">
        <v>0</v>
      </c>
      <c r="AG17" s="4">
        <v>0</v>
      </c>
    </row>
    <row r="18" spans="1:43" ht="84" customHeight="1" x14ac:dyDescent="0.25">
      <c r="A18" s="22" t="s">
        <v>16</v>
      </c>
      <c r="B18" s="2" t="s">
        <v>39</v>
      </c>
      <c r="C18" s="21" t="s">
        <v>40</v>
      </c>
      <c r="D18" s="4" t="s">
        <v>42</v>
      </c>
      <c r="E18" s="4" t="s">
        <v>42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42</v>
      </c>
      <c r="Q18" s="4" t="s">
        <v>42</v>
      </c>
      <c r="R18" s="4" t="s">
        <v>42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42</v>
      </c>
      <c r="X18" s="4" t="s">
        <v>42</v>
      </c>
      <c r="Y18" s="4">
        <f>Z18+AA18</f>
        <v>3500</v>
      </c>
      <c r="Z18" s="4">
        <v>3500</v>
      </c>
      <c r="AA18" s="4">
        <v>0</v>
      </c>
      <c r="AB18" s="4">
        <f>AD18+AC18</f>
        <v>3900</v>
      </c>
      <c r="AC18" s="4">
        <v>3900</v>
      </c>
      <c r="AD18" s="4">
        <v>0</v>
      </c>
      <c r="AE18" s="4">
        <f>AF18+AG18</f>
        <v>3900</v>
      </c>
      <c r="AF18" s="4">
        <v>3900</v>
      </c>
      <c r="AG18" s="4">
        <v>0</v>
      </c>
    </row>
    <row r="19" spans="1:43" ht="32.25" customHeight="1" x14ac:dyDescent="0.25">
      <c r="A19" s="44" t="s">
        <v>11</v>
      </c>
      <c r="B19" s="44"/>
      <c r="C19" s="8">
        <f>D19+G19+J19+M19+P19+S19+V19+Y19+AB19+AE19</f>
        <v>56009.760000000002</v>
      </c>
      <c r="D19" s="3">
        <f>SUM(E19:F19)</f>
        <v>800</v>
      </c>
      <c r="E19" s="3">
        <f>SUBTOTAL(9,E14:E17)</f>
        <v>800</v>
      </c>
      <c r="F19" s="3">
        <f>SUBTOTAL(9,F14:F17)</f>
        <v>0</v>
      </c>
      <c r="G19" s="3">
        <f t="shared" si="0"/>
        <v>1987</v>
      </c>
      <c r="H19" s="3">
        <f>SUBTOTAL(9,H14:H17)</f>
        <v>1987</v>
      </c>
      <c r="I19" s="3">
        <f>SUBTOTAL(9,I14:I17)</f>
        <v>0</v>
      </c>
      <c r="J19" s="3">
        <f t="shared" ref="J19" si="4">SUM(K19:L19)</f>
        <v>3000</v>
      </c>
      <c r="K19" s="3">
        <f>SUBTOTAL(9,K14:K17)</f>
        <v>3000</v>
      </c>
      <c r="L19" s="3">
        <f>SUBTOTAL(9,L14:L17)</f>
        <v>0</v>
      </c>
      <c r="M19" s="3">
        <f t="shared" ref="M19" si="5">SUM(N19:O19)</f>
        <v>516</v>
      </c>
      <c r="N19" s="3">
        <f>SUBTOTAL(9,N14:N17)</f>
        <v>516</v>
      </c>
      <c r="O19" s="3">
        <f>SUBTOTAL(9,O14:O17)</f>
        <v>0</v>
      </c>
      <c r="P19" s="3">
        <f t="shared" ref="P19" si="6">SUM(Q19:R19)</f>
        <v>1883.7</v>
      </c>
      <c r="Q19" s="3">
        <f>SUBTOTAL(9,Q14:Q17)</f>
        <v>1883.7</v>
      </c>
      <c r="R19" s="3">
        <f>SUBTOTAL(9,R14:R17)</f>
        <v>0</v>
      </c>
      <c r="S19" s="8">
        <f>T19+U19</f>
        <v>11310.3</v>
      </c>
      <c r="T19" s="17">
        <f>T14+T17</f>
        <v>11310.3</v>
      </c>
      <c r="U19" s="17">
        <f>U14+U17</f>
        <v>0</v>
      </c>
      <c r="V19" s="8">
        <f>W19+X19</f>
        <v>2755</v>
      </c>
      <c r="W19" s="17">
        <f>W14+W17</f>
        <v>2755</v>
      </c>
      <c r="X19" s="17">
        <f>X14</f>
        <v>0</v>
      </c>
      <c r="Y19" s="8">
        <f>Y18+Y17+Y15+Y14</f>
        <v>24857.760000000002</v>
      </c>
      <c r="Z19" s="8">
        <f t="shared" ref="Z19:AG19" si="7">Z18+Z17+Z15+Z14</f>
        <v>24803.559999999998</v>
      </c>
      <c r="AA19" s="8">
        <f t="shared" si="7"/>
        <v>54.2</v>
      </c>
      <c r="AB19" s="8">
        <f t="shared" si="7"/>
        <v>3950</v>
      </c>
      <c r="AC19" s="8">
        <f t="shared" si="7"/>
        <v>3950</v>
      </c>
      <c r="AD19" s="8">
        <f t="shared" si="7"/>
        <v>0</v>
      </c>
      <c r="AE19" s="8">
        <f t="shared" si="7"/>
        <v>4950</v>
      </c>
      <c r="AF19" s="8">
        <f t="shared" si="7"/>
        <v>4950</v>
      </c>
      <c r="AG19" s="8">
        <f t="shared" si="7"/>
        <v>0</v>
      </c>
    </row>
    <row r="20" spans="1:43" outlineLevel="1" x14ac:dyDescent="0.25">
      <c r="A20" s="39" t="s">
        <v>12</v>
      </c>
      <c r="B20" s="39"/>
      <c r="C20" s="15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9"/>
    </row>
    <row r="21" spans="1:43" s="9" customFormat="1" ht="37.5" customHeight="1" outlineLevel="1" x14ac:dyDescent="0.25">
      <c r="A21" s="45" t="s">
        <v>10</v>
      </c>
      <c r="B21" s="45"/>
      <c r="C21" s="12">
        <f t="shared" ref="C21" si="8">SUM(D21,G21,J21,M21,P21)</f>
        <v>0</v>
      </c>
      <c r="D21" s="4">
        <f>SUM(E21:F21)</f>
        <v>0</v>
      </c>
      <c r="E21" s="4">
        <f>SUMIF($C$14:$C$17,"КУМИ",E14:E17)</f>
        <v>0</v>
      </c>
      <c r="F21" s="4">
        <f>SUMIF($C$14:$C$17,"КУМИ",F14:F17)</f>
        <v>0</v>
      </c>
      <c r="G21" s="4">
        <f t="shared" ref="G21:G22" si="9">SUM(H21:I21)</f>
        <v>0</v>
      </c>
      <c r="H21" s="4">
        <f>SUMIF($C$14:$C$17,"КУМИ",H14:H17)</f>
        <v>0</v>
      </c>
      <c r="I21" s="4">
        <f>SUMIF($C$14:$C$17,"КУМИ",I14:I17)</f>
        <v>0</v>
      </c>
      <c r="J21" s="4">
        <f t="shared" ref="J21:J22" si="10">SUM(K21:L21)</f>
        <v>0</v>
      </c>
      <c r="K21" s="4">
        <f>SUMIF($C$14:$C$17,"КУМИ",K14:K17)</f>
        <v>0</v>
      </c>
      <c r="L21" s="4">
        <f>SUMIF($C$14:$C$17,"КУМИ",L14:L17)</f>
        <v>0</v>
      </c>
      <c r="M21" s="4">
        <f t="shared" ref="M21:M22" si="11">SUM(N21:O21)</f>
        <v>0</v>
      </c>
      <c r="N21" s="4">
        <f>SUMIF($C$14:$C$17,"КУМИ",N14:N17)</f>
        <v>0</v>
      </c>
      <c r="O21" s="4">
        <f>SUMIF($C$14:$C$17,"КУМИ",O14:O17)</f>
        <v>0</v>
      </c>
      <c r="P21" s="4">
        <f t="shared" ref="P21:P22" si="12">SUM(Q21:R21)</f>
        <v>0</v>
      </c>
      <c r="Q21" s="4">
        <f>SUMIF($C$14:$C$17,"КУМИ",Q14:Q17)</f>
        <v>0</v>
      </c>
      <c r="R21" s="4">
        <f>SUMIF($C$14:$C$17,"КУМИ",R14:R17)</f>
        <v>0</v>
      </c>
      <c r="S21" s="17">
        <f t="shared" ref="S21:X21" si="13">S19</f>
        <v>11310.3</v>
      </c>
      <c r="T21" s="17">
        <f t="shared" si="13"/>
        <v>11310.3</v>
      </c>
      <c r="U21" s="17">
        <f t="shared" si="13"/>
        <v>0</v>
      </c>
      <c r="V21" s="8">
        <f t="shared" si="13"/>
        <v>2755</v>
      </c>
      <c r="W21" s="17">
        <f t="shared" si="13"/>
        <v>2755</v>
      </c>
      <c r="X21" s="17">
        <f t="shared" si="13"/>
        <v>0</v>
      </c>
      <c r="Y21" s="8">
        <f t="shared" ref="Y21:AG21" si="14">Y15+Y17+Y18</f>
        <v>10555.26</v>
      </c>
      <c r="Z21" s="17">
        <f t="shared" si="14"/>
        <v>10501.060000000001</v>
      </c>
      <c r="AA21" s="17">
        <f t="shared" si="14"/>
        <v>54.2</v>
      </c>
      <c r="AB21" s="8">
        <f t="shared" si="14"/>
        <v>3950</v>
      </c>
      <c r="AC21" s="17">
        <f t="shared" si="14"/>
        <v>3950</v>
      </c>
      <c r="AD21" s="17">
        <f t="shared" si="14"/>
        <v>0</v>
      </c>
      <c r="AE21" s="8">
        <f t="shared" si="14"/>
        <v>3950</v>
      </c>
      <c r="AF21" s="17">
        <f t="shared" si="14"/>
        <v>3950</v>
      </c>
      <c r="AG21" s="17">
        <f t="shared" si="14"/>
        <v>0</v>
      </c>
      <c r="AQ21" s="9" t="s">
        <v>45</v>
      </c>
    </row>
    <row r="22" spans="1:43" s="9" customFormat="1" ht="18.75" customHeight="1" outlineLevel="1" x14ac:dyDescent="0.25">
      <c r="A22" s="45" t="s">
        <v>13</v>
      </c>
      <c r="B22" s="45"/>
      <c r="C22" s="12">
        <f>D22+G22+J22+M22+P22+S22+V22+Y22+AB22+AE22</f>
        <v>44554.5</v>
      </c>
      <c r="D22" s="3">
        <f>SUM(E22:F22)</f>
        <v>800</v>
      </c>
      <c r="E22" s="4">
        <f>SUMIF($C$14:$C$17,"УАиГ",E14:E17)</f>
        <v>800</v>
      </c>
      <c r="F22" s="4">
        <f>SUMIF($C$14:$C$17,"УАиГ",F14:F17)</f>
        <v>0</v>
      </c>
      <c r="G22" s="3">
        <f t="shared" si="9"/>
        <v>1987</v>
      </c>
      <c r="H22" s="4">
        <f>SUMIF($C$14:$C$17,"УАиГ",H14:H17)</f>
        <v>1987</v>
      </c>
      <c r="I22" s="4">
        <f>SUMIF($C$14:$C$17,"УАиГ",I14:I17)</f>
        <v>0</v>
      </c>
      <c r="J22" s="3">
        <f t="shared" si="10"/>
        <v>3000</v>
      </c>
      <c r="K22" s="4">
        <f>SUMIF($C$14:$C$17,"УАиГ",K14:K17)</f>
        <v>3000</v>
      </c>
      <c r="L22" s="4">
        <f>SUMIF($C$14:$C$17,"УАиГ",L14:L17)</f>
        <v>0</v>
      </c>
      <c r="M22" s="3">
        <f t="shared" si="11"/>
        <v>516</v>
      </c>
      <c r="N22" s="4">
        <f>SUMIF($C$14:$C$17,"УАиГ",N14:N17)</f>
        <v>516</v>
      </c>
      <c r="O22" s="4">
        <f>SUMIF($C$14:$C$17,"УАиГ",O14:O17)</f>
        <v>0</v>
      </c>
      <c r="P22" s="3">
        <f t="shared" si="12"/>
        <v>1883.7</v>
      </c>
      <c r="Q22" s="4">
        <f>SUMIF($C$14:$C$17,"УАиГ",Q14:Q17)</f>
        <v>1883.7</v>
      </c>
      <c r="R22" s="4">
        <f>SUMIF($C$14:$C$17,"УАиГ",R14:R17)</f>
        <v>0</v>
      </c>
      <c r="S22" s="8">
        <f>S14+S17</f>
        <v>11310.3</v>
      </c>
      <c r="T22" s="17">
        <f>T14+T17</f>
        <v>11310.3</v>
      </c>
      <c r="U22" s="17">
        <f>U21</f>
        <v>0</v>
      </c>
      <c r="V22" s="8">
        <f t="shared" ref="V22:AG22" si="15">V14+V17</f>
        <v>2755</v>
      </c>
      <c r="W22" s="17">
        <f t="shared" si="15"/>
        <v>2755</v>
      </c>
      <c r="X22" s="17">
        <f t="shared" si="15"/>
        <v>0</v>
      </c>
      <c r="Y22" s="8">
        <f t="shared" si="15"/>
        <v>21302.5</v>
      </c>
      <c r="Z22" s="17">
        <f t="shared" si="15"/>
        <v>21302.5</v>
      </c>
      <c r="AA22" s="17">
        <f t="shared" si="15"/>
        <v>0</v>
      </c>
      <c r="AB22" s="8">
        <f t="shared" si="15"/>
        <v>0</v>
      </c>
      <c r="AC22" s="17">
        <f t="shared" si="15"/>
        <v>0</v>
      </c>
      <c r="AD22" s="17">
        <f t="shared" si="15"/>
        <v>0</v>
      </c>
      <c r="AE22" s="8">
        <f t="shared" si="15"/>
        <v>1000</v>
      </c>
      <c r="AF22" s="17">
        <f t="shared" si="15"/>
        <v>1000</v>
      </c>
      <c r="AG22" s="17">
        <f t="shared" si="15"/>
        <v>0</v>
      </c>
      <c r="AI22" s="9" t="s">
        <v>44</v>
      </c>
    </row>
    <row r="23" spans="1:43" s="9" customFormat="1" ht="18.75" customHeight="1" outlineLevel="1" x14ac:dyDescent="0.25">
      <c r="A23" s="33" t="s">
        <v>40</v>
      </c>
      <c r="B23" s="34"/>
      <c r="C23" s="12">
        <f>Y23+AB23+AE23</f>
        <v>11300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8">
        <f>Y18</f>
        <v>3500</v>
      </c>
      <c r="Z23" s="17">
        <f t="shared" ref="Z23:AG23" si="16">Z18</f>
        <v>3500</v>
      </c>
      <c r="AA23" s="8">
        <f t="shared" si="16"/>
        <v>0</v>
      </c>
      <c r="AB23" s="8">
        <f t="shared" si="16"/>
        <v>3900</v>
      </c>
      <c r="AC23" s="17">
        <f t="shared" si="16"/>
        <v>3900</v>
      </c>
      <c r="AD23" s="8">
        <f t="shared" si="16"/>
        <v>0</v>
      </c>
      <c r="AE23" s="8">
        <f t="shared" si="16"/>
        <v>3900</v>
      </c>
      <c r="AF23" s="17">
        <f t="shared" si="16"/>
        <v>3900</v>
      </c>
      <c r="AG23" s="8">
        <f t="shared" si="16"/>
        <v>0</v>
      </c>
    </row>
    <row r="25" spans="1:43" x14ac:dyDescent="0.25">
      <c r="A25" s="5" t="s">
        <v>21</v>
      </c>
      <c r="E25" s="18"/>
    </row>
    <row r="26" spans="1:43" ht="18.75" x14ac:dyDescent="0.3">
      <c r="A26" s="5" t="s">
        <v>34</v>
      </c>
      <c r="D26" s="19"/>
    </row>
    <row r="28" spans="1:43" x14ac:dyDescent="0.25">
      <c r="L28" s="18"/>
    </row>
    <row r="29" spans="1:43" hidden="1" x14ac:dyDescent="0.25">
      <c r="C29" s="23" t="s">
        <v>35</v>
      </c>
      <c r="D29" s="35">
        <f>D31+D33</f>
        <v>55955.56</v>
      </c>
      <c r="E29" s="36"/>
    </row>
    <row r="30" spans="1:43" hidden="1" x14ac:dyDescent="0.25">
      <c r="C30" s="23"/>
      <c r="D30" s="24"/>
      <c r="E30" s="24"/>
      <c r="I30" s="18"/>
    </row>
    <row r="31" spans="1:43" hidden="1" x14ac:dyDescent="0.25">
      <c r="C31" s="23" t="s">
        <v>36</v>
      </c>
      <c r="D31" s="35">
        <f>E19+H19+K19+N19+Q19+T19+W19+Z19+AC19+AF19</f>
        <v>55955.56</v>
      </c>
      <c r="E31" s="35"/>
    </row>
    <row r="32" spans="1:43" hidden="1" x14ac:dyDescent="0.25">
      <c r="C32" s="23"/>
      <c r="D32" s="24"/>
      <c r="E32" s="24"/>
    </row>
    <row r="33" spans="2:5" hidden="1" x14ac:dyDescent="0.25">
      <c r="C33" s="25" t="s">
        <v>37</v>
      </c>
      <c r="D33" s="35">
        <f>F22+I22+L22+O22+R22+U22+X22+AA22+AD22+AG22</f>
        <v>0</v>
      </c>
      <c r="E33" s="36"/>
    </row>
    <row r="34" spans="2:5" x14ac:dyDescent="0.25">
      <c r="C34" s="20"/>
    </row>
    <row r="35" spans="2:5" x14ac:dyDescent="0.25">
      <c r="C35" s="20"/>
    </row>
    <row r="36" spans="2:5" x14ac:dyDescent="0.25">
      <c r="B36" s="26" t="s">
        <v>48</v>
      </c>
      <c r="C36" s="20">
        <f>D19+G19+J19+M19+P19+S19++V19+Y19+AB19+AE19</f>
        <v>56009.760000000002</v>
      </c>
    </row>
    <row r="37" spans="2:5" x14ac:dyDescent="0.25">
      <c r="B37" s="26"/>
    </row>
    <row r="38" spans="2:5" x14ac:dyDescent="0.25">
      <c r="B38" s="26" t="s">
        <v>49</v>
      </c>
      <c r="C38" s="20">
        <f>E19+H19+K19+N19+Q19+T19+W19+Z19+AC19++AF19</f>
        <v>55955.56</v>
      </c>
    </row>
    <row r="40" spans="2:5" x14ac:dyDescent="0.25">
      <c r="B40" s="26" t="s">
        <v>37</v>
      </c>
      <c r="C40" s="20">
        <f>F19+I19+L19+O19+R19+U19+X19+AA19+AD19+AG19</f>
        <v>54.2</v>
      </c>
    </row>
    <row r="42" spans="2:5" x14ac:dyDescent="0.25">
      <c r="C42" s="25">
        <f>C38+C40</f>
        <v>56009.759999999995</v>
      </c>
    </row>
  </sheetData>
  <mergeCells count="30">
    <mergeCell ref="A8:AG8"/>
    <mergeCell ref="AB7:AG7"/>
    <mergeCell ref="AE12:AG12"/>
    <mergeCell ref="A19:B19"/>
    <mergeCell ref="A22:B22"/>
    <mergeCell ref="A11:A13"/>
    <mergeCell ref="B11:B13"/>
    <mergeCell ref="C11:C13"/>
    <mergeCell ref="A20:B20"/>
    <mergeCell ref="A21:B21"/>
    <mergeCell ref="D16:AG16"/>
    <mergeCell ref="D11:AG11"/>
    <mergeCell ref="D20:AG20"/>
    <mergeCell ref="S12:U12"/>
    <mergeCell ref="A23:B23"/>
    <mergeCell ref="D31:E31"/>
    <mergeCell ref="D33:E33"/>
    <mergeCell ref="D29:E29"/>
    <mergeCell ref="AB1:AG1"/>
    <mergeCell ref="AB2:AG2"/>
    <mergeCell ref="AB4:AG4"/>
    <mergeCell ref="D12:F12"/>
    <mergeCell ref="V12:X12"/>
    <mergeCell ref="Y12:AA12"/>
    <mergeCell ref="AB12:AD12"/>
    <mergeCell ref="G12:I12"/>
    <mergeCell ref="J12:L12"/>
    <mergeCell ref="M12:O12"/>
    <mergeCell ref="P12:R12"/>
    <mergeCell ref="AB6:AG6"/>
  </mergeCells>
  <pageMargins left="0.78740157480314965" right="0.39370078740157483" top="0.59055118110236227" bottom="0.59055118110236227" header="0.19685039370078741" footer="0.19685039370078741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R36"/>
  <sheetViews>
    <sheetView tabSelected="1" zoomScale="60" zoomScaleNormal="60" zoomScaleSheetLayoutView="82" workbookViewId="0">
      <selection activeCell="AC4" sqref="AC4:AH4"/>
    </sheetView>
  </sheetViews>
  <sheetFormatPr defaultRowHeight="15.75" outlineLevelRow="1" x14ac:dyDescent="0.25"/>
  <cols>
    <col min="1" max="1" width="5" style="5" customWidth="1"/>
    <col min="2" max="2" width="39" style="10" customWidth="1"/>
    <col min="3" max="3" width="17.875" style="11" customWidth="1"/>
    <col min="4" max="4" width="8.375" style="5" customWidth="1"/>
    <col min="5" max="5" width="9.5" style="5" customWidth="1"/>
    <col min="6" max="6" width="9.125" style="5" customWidth="1"/>
    <col min="7" max="7" width="7.625" style="5" customWidth="1"/>
    <col min="8" max="8" width="8.625" style="5" customWidth="1"/>
    <col min="9" max="9" width="9" style="5" customWidth="1"/>
    <col min="10" max="10" width="8.25" style="5" customWidth="1"/>
    <col min="11" max="11" width="9.5" style="5" customWidth="1"/>
    <col min="12" max="12" width="9.25" style="5" customWidth="1"/>
    <col min="13" max="13" width="7.5" style="5" customWidth="1"/>
    <col min="14" max="14" width="9.25" style="5" customWidth="1"/>
    <col min="15" max="15" width="9.125" style="5" customWidth="1"/>
    <col min="16" max="16" width="8.125" style="5" customWidth="1"/>
    <col min="17" max="17" width="9.5" style="5" customWidth="1"/>
    <col min="18" max="18" width="9.25" style="5" customWidth="1"/>
    <col min="19" max="19" width="8.875" style="5" customWidth="1"/>
    <col min="20" max="20" width="9.5" style="5" customWidth="1"/>
    <col min="21" max="22" width="9" style="5" customWidth="1"/>
    <col min="23" max="23" width="9.5" style="5" customWidth="1"/>
    <col min="24" max="24" width="9" style="5" customWidth="1"/>
    <col min="25" max="25" width="9" style="5"/>
    <col min="26" max="26" width="9.625" style="5" customWidth="1"/>
    <col min="27" max="27" width="5.25" style="5" customWidth="1"/>
    <col min="28" max="28" width="2" style="5" customWidth="1"/>
    <col min="29" max="29" width="9" style="5"/>
    <col min="30" max="30" width="9.5" style="5" customWidth="1"/>
    <col min="31" max="32" width="9" style="5"/>
    <col min="33" max="33" width="9.5" style="5" customWidth="1"/>
    <col min="34" max="16384" width="9" style="5"/>
  </cols>
  <sheetData>
    <row r="1" spans="1:34" x14ac:dyDescent="0.25">
      <c r="AC1" s="37" t="s">
        <v>52</v>
      </c>
      <c r="AD1" s="37"/>
      <c r="AE1" s="37"/>
      <c r="AF1" s="37"/>
      <c r="AG1" s="37"/>
      <c r="AH1" s="37"/>
    </row>
    <row r="2" spans="1:34" x14ac:dyDescent="0.25">
      <c r="AC2" s="38" t="s">
        <v>32</v>
      </c>
      <c r="AD2" s="38"/>
      <c r="AE2" s="38"/>
      <c r="AF2" s="38"/>
      <c r="AG2" s="38"/>
      <c r="AH2" s="38"/>
    </row>
    <row r="3" spans="1:34" x14ac:dyDescent="0.25">
      <c r="AC3" s="32"/>
      <c r="AD3" s="32"/>
      <c r="AE3" s="32"/>
      <c r="AF3" s="32"/>
      <c r="AG3" s="32"/>
      <c r="AH3" s="32"/>
    </row>
    <row r="4" spans="1:34" x14ac:dyDescent="0.25">
      <c r="AC4" s="37" t="s">
        <v>53</v>
      </c>
      <c r="AD4" s="37"/>
      <c r="AE4" s="37"/>
      <c r="AF4" s="37"/>
      <c r="AG4" s="37"/>
      <c r="AH4" s="37"/>
    </row>
    <row r="6" spans="1:34" ht="95.25" customHeight="1" x14ac:dyDescent="0.25">
      <c r="AC6" s="41" t="s">
        <v>38</v>
      </c>
      <c r="AD6" s="41"/>
      <c r="AE6" s="41"/>
      <c r="AF6" s="41"/>
      <c r="AG6" s="41"/>
      <c r="AH6" s="41"/>
    </row>
    <row r="7" spans="1:34" ht="18.75" customHeight="1" x14ac:dyDescent="0.2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37"/>
      <c r="AD7" s="37"/>
      <c r="AE7" s="37"/>
      <c r="AF7" s="37"/>
      <c r="AG7" s="37"/>
      <c r="AH7" s="37"/>
    </row>
    <row r="8" spans="1:34" ht="32.25" customHeight="1" x14ac:dyDescent="0.25">
      <c r="A8" s="42" t="s">
        <v>31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10" spans="1:34" ht="18.95" customHeight="1" x14ac:dyDescent="0.25">
      <c r="A10" s="13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34" s="6" customFormat="1" ht="15.75" customHeight="1" x14ac:dyDescent="0.25">
      <c r="A11" s="46" t="s">
        <v>0</v>
      </c>
      <c r="B11" s="46" t="s">
        <v>1</v>
      </c>
      <c r="C11" s="46" t="s">
        <v>22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6" customFormat="1" x14ac:dyDescent="0.25">
      <c r="A12" s="46"/>
      <c r="B12" s="46"/>
      <c r="C12" s="46"/>
      <c r="D12" s="39" t="s">
        <v>2</v>
      </c>
      <c r="E12" s="39"/>
      <c r="F12" s="39"/>
      <c r="G12" s="39" t="s">
        <v>3</v>
      </c>
      <c r="H12" s="39"/>
      <c r="I12" s="39"/>
      <c r="J12" s="39" t="s">
        <v>4</v>
      </c>
      <c r="K12" s="39"/>
      <c r="L12" s="39"/>
      <c r="M12" s="39" t="s">
        <v>5</v>
      </c>
      <c r="N12" s="39"/>
      <c r="O12" s="39"/>
      <c r="P12" s="39" t="s">
        <v>6</v>
      </c>
      <c r="Q12" s="39"/>
      <c r="R12" s="39"/>
      <c r="S12" s="40" t="s">
        <v>26</v>
      </c>
      <c r="T12" s="40"/>
      <c r="U12" s="40"/>
      <c r="V12" s="40" t="s">
        <v>27</v>
      </c>
      <c r="W12" s="40"/>
      <c r="X12" s="40"/>
      <c r="Y12" s="57" t="s">
        <v>28</v>
      </c>
      <c r="Z12" s="58"/>
      <c r="AA12" s="58"/>
      <c r="AB12" s="59"/>
      <c r="AC12" s="40" t="s">
        <v>29</v>
      </c>
      <c r="AD12" s="40"/>
      <c r="AE12" s="40"/>
      <c r="AF12" s="40" t="s">
        <v>30</v>
      </c>
      <c r="AG12" s="40"/>
      <c r="AH12" s="40"/>
    </row>
    <row r="13" spans="1:34" s="6" customFormat="1" ht="45" x14ac:dyDescent="0.25">
      <c r="A13" s="46"/>
      <c r="B13" s="46"/>
      <c r="C13" s="46"/>
      <c r="D13" s="28" t="s">
        <v>7</v>
      </c>
      <c r="E13" s="16" t="s">
        <v>8</v>
      </c>
      <c r="F13" s="16" t="s">
        <v>20</v>
      </c>
      <c r="G13" s="28" t="s">
        <v>7</v>
      </c>
      <c r="H13" s="16" t="s">
        <v>8</v>
      </c>
      <c r="I13" s="16" t="s">
        <v>20</v>
      </c>
      <c r="J13" s="28" t="s">
        <v>7</v>
      </c>
      <c r="K13" s="16" t="s">
        <v>8</v>
      </c>
      <c r="L13" s="16" t="s">
        <v>20</v>
      </c>
      <c r="M13" s="28" t="s">
        <v>7</v>
      </c>
      <c r="N13" s="16" t="s">
        <v>8</v>
      </c>
      <c r="O13" s="16" t="s">
        <v>20</v>
      </c>
      <c r="P13" s="28" t="s">
        <v>7</v>
      </c>
      <c r="Q13" s="16" t="s">
        <v>8</v>
      </c>
      <c r="R13" s="16" t="s">
        <v>20</v>
      </c>
      <c r="S13" s="28" t="s">
        <v>7</v>
      </c>
      <c r="T13" s="16" t="s">
        <v>8</v>
      </c>
      <c r="U13" s="16" t="s">
        <v>20</v>
      </c>
      <c r="V13" s="28" t="s">
        <v>7</v>
      </c>
      <c r="W13" s="16" t="s">
        <v>8</v>
      </c>
      <c r="X13" s="16" t="s">
        <v>20</v>
      </c>
      <c r="Y13" s="28" t="s">
        <v>7</v>
      </c>
      <c r="Z13" s="16" t="s">
        <v>8</v>
      </c>
      <c r="AA13" s="55" t="s">
        <v>20</v>
      </c>
      <c r="AB13" s="56"/>
      <c r="AC13" s="28" t="s">
        <v>7</v>
      </c>
      <c r="AD13" s="16" t="s">
        <v>8</v>
      </c>
      <c r="AE13" s="16" t="s">
        <v>20</v>
      </c>
      <c r="AF13" s="28" t="s">
        <v>7</v>
      </c>
      <c r="AG13" s="16" t="s">
        <v>8</v>
      </c>
      <c r="AH13" s="16" t="s">
        <v>20</v>
      </c>
    </row>
    <row r="14" spans="1:34" ht="99.75" customHeight="1" x14ac:dyDescent="0.25">
      <c r="A14" s="29" t="s">
        <v>9</v>
      </c>
      <c r="B14" s="2" t="s">
        <v>25</v>
      </c>
      <c r="C14" s="27" t="s">
        <v>23</v>
      </c>
      <c r="D14" s="4">
        <f>SUM(E14:F14)</f>
        <v>800</v>
      </c>
      <c r="E14" s="4">
        <v>800</v>
      </c>
      <c r="F14" s="4">
        <v>0</v>
      </c>
      <c r="G14" s="4">
        <f>SUM(H14:I14)</f>
        <v>1203</v>
      </c>
      <c r="H14" s="4">
        <v>1203</v>
      </c>
      <c r="I14" s="4">
        <v>0</v>
      </c>
      <c r="J14" s="4">
        <f>SUM(K14:L14)</f>
        <v>500</v>
      </c>
      <c r="K14" s="4">
        <v>500</v>
      </c>
      <c r="L14" s="4">
        <v>0</v>
      </c>
      <c r="M14" s="4">
        <f>N14</f>
        <v>516</v>
      </c>
      <c r="N14" s="4">
        <v>516</v>
      </c>
      <c r="O14" s="4">
        <v>0</v>
      </c>
      <c r="P14" s="4">
        <f>SUM(Q14:R14)</f>
        <v>1883.7</v>
      </c>
      <c r="Q14" s="4">
        <v>1883.7</v>
      </c>
      <c r="R14" s="4">
        <v>0</v>
      </c>
      <c r="S14" s="17">
        <f>U14+T14</f>
        <v>2896.5</v>
      </c>
      <c r="T14" s="17">
        <v>2896.5</v>
      </c>
      <c r="U14" s="17">
        <v>0</v>
      </c>
      <c r="V14" s="17">
        <f>W14</f>
        <v>2755</v>
      </c>
      <c r="W14" s="17">
        <v>2755</v>
      </c>
      <c r="X14" s="17">
        <v>0</v>
      </c>
      <c r="Y14" s="17">
        <f>Z14+AA14</f>
        <v>14302.5</v>
      </c>
      <c r="Z14" s="17">
        <v>14302.5</v>
      </c>
      <c r="AA14" s="60">
        <v>0</v>
      </c>
      <c r="AB14" s="61"/>
      <c r="AC14" s="17">
        <f>AD14+AE14</f>
        <v>0</v>
      </c>
      <c r="AD14" s="17">
        <v>0</v>
      </c>
      <c r="AE14" s="17">
        <v>0</v>
      </c>
      <c r="AF14" s="17">
        <f>AG14+AH14</f>
        <v>1000</v>
      </c>
      <c r="AG14" s="17">
        <v>1000</v>
      </c>
      <c r="AH14" s="17">
        <v>0</v>
      </c>
    </row>
    <row r="15" spans="1:34" ht="90.75" customHeight="1" x14ac:dyDescent="0.25">
      <c r="A15" s="29" t="s">
        <v>46</v>
      </c>
      <c r="B15" s="2" t="s">
        <v>41</v>
      </c>
      <c r="C15" s="27" t="s">
        <v>24</v>
      </c>
      <c r="D15" s="4" t="s">
        <v>42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42</v>
      </c>
      <c r="Q15" s="4" t="s">
        <v>42</v>
      </c>
      <c r="R15" s="4" t="s">
        <v>42</v>
      </c>
      <c r="S15" s="17" t="s">
        <v>42</v>
      </c>
      <c r="T15" s="17" t="s">
        <v>42</v>
      </c>
      <c r="U15" s="17" t="s">
        <v>42</v>
      </c>
      <c r="V15" s="17" t="s">
        <v>42</v>
      </c>
      <c r="W15" s="17" t="s">
        <v>42</v>
      </c>
      <c r="X15" s="17" t="s">
        <v>42</v>
      </c>
      <c r="Y15" s="17">
        <f>Z15+AA15</f>
        <v>43.2</v>
      </c>
      <c r="Z15" s="30">
        <v>1</v>
      </c>
      <c r="AA15" s="30">
        <v>42.2</v>
      </c>
      <c r="AB15" s="31" t="s">
        <v>50</v>
      </c>
      <c r="AC15" s="17">
        <f>AD15+AE15</f>
        <v>50</v>
      </c>
      <c r="AD15" s="17">
        <v>50</v>
      </c>
      <c r="AE15" s="17">
        <v>0</v>
      </c>
      <c r="AF15" s="17">
        <f>AG15+AH15</f>
        <v>50</v>
      </c>
      <c r="AG15" s="17">
        <v>50</v>
      </c>
      <c r="AH15" s="17">
        <v>0</v>
      </c>
    </row>
    <row r="16" spans="1:34" ht="42" customHeight="1" x14ac:dyDescent="0.25">
      <c r="A16" s="29" t="s">
        <v>47</v>
      </c>
      <c r="B16" s="2" t="s">
        <v>14</v>
      </c>
      <c r="C16" s="27" t="s">
        <v>24</v>
      </c>
      <c r="D16" s="47" t="s">
        <v>18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54"/>
      <c r="AB16" s="54"/>
      <c r="AC16" s="48"/>
      <c r="AD16" s="48"/>
      <c r="AE16" s="48"/>
      <c r="AF16" s="48"/>
      <c r="AG16" s="48"/>
      <c r="AH16" s="49"/>
    </row>
    <row r="17" spans="1:44" ht="66" customHeight="1" x14ac:dyDescent="0.25">
      <c r="A17" s="29" t="s">
        <v>15</v>
      </c>
      <c r="B17" s="2" t="s">
        <v>19</v>
      </c>
      <c r="C17" s="27" t="s">
        <v>23</v>
      </c>
      <c r="D17" s="4">
        <f>SUM(E17:F17)</f>
        <v>0</v>
      </c>
      <c r="E17" s="4">
        <v>0</v>
      </c>
      <c r="F17" s="4">
        <v>0</v>
      </c>
      <c r="G17" s="4">
        <f t="shared" ref="G17:G19" si="0">SUM(H17:I17)</f>
        <v>784</v>
      </c>
      <c r="H17" s="4">
        <v>784</v>
      </c>
      <c r="I17" s="4">
        <v>0</v>
      </c>
      <c r="J17" s="4">
        <f t="shared" ref="J17" si="1">SUM(K17:L17)</f>
        <v>2500</v>
      </c>
      <c r="K17" s="4">
        <v>2500</v>
      </c>
      <c r="L17" s="4">
        <v>0</v>
      </c>
      <c r="M17" s="4">
        <f t="shared" ref="M17" si="2">SUM(N17:O17)</f>
        <v>0</v>
      </c>
      <c r="N17" s="4">
        <v>0</v>
      </c>
      <c r="O17" s="4">
        <v>0</v>
      </c>
      <c r="P17" s="4">
        <f t="shared" ref="P17" si="3">SUM(Q17:R17)</f>
        <v>0</v>
      </c>
      <c r="Q17" s="4">
        <v>0</v>
      </c>
      <c r="R17" s="4">
        <v>0</v>
      </c>
      <c r="S17" s="4">
        <f>T17+U17</f>
        <v>8413.7999999999993</v>
      </c>
      <c r="T17" s="4">
        <v>8413.7999999999993</v>
      </c>
      <c r="U17" s="4">
        <v>0</v>
      </c>
      <c r="V17" s="4">
        <f>W17+X17</f>
        <v>0</v>
      </c>
      <c r="W17" s="4">
        <v>0</v>
      </c>
      <c r="X17" s="4">
        <v>0</v>
      </c>
      <c r="Y17" s="4">
        <f>Z17+AA17</f>
        <v>7000</v>
      </c>
      <c r="Z17" s="4">
        <v>7000</v>
      </c>
      <c r="AA17" s="47">
        <v>0</v>
      </c>
      <c r="AB17" s="49"/>
      <c r="AC17" s="4">
        <f>AD17+AE17</f>
        <v>0</v>
      </c>
      <c r="AD17" s="4">
        <v>0</v>
      </c>
      <c r="AE17" s="4">
        <v>0</v>
      </c>
      <c r="AF17" s="4">
        <f>AG17+AH17</f>
        <v>0</v>
      </c>
      <c r="AG17" s="4">
        <v>0</v>
      </c>
      <c r="AH17" s="4">
        <v>0</v>
      </c>
    </row>
    <row r="18" spans="1:44" ht="84" customHeight="1" x14ac:dyDescent="0.25">
      <c r="A18" s="29" t="s">
        <v>16</v>
      </c>
      <c r="B18" s="2" t="s">
        <v>39</v>
      </c>
      <c r="C18" s="27" t="s">
        <v>40</v>
      </c>
      <c r="D18" s="4" t="s">
        <v>42</v>
      </c>
      <c r="E18" s="4" t="s">
        <v>42</v>
      </c>
      <c r="F18" s="4" t="s">
        <v>42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42</v>
      </c>
      <c r="Q18" s="4" t="s">
        <v>42</v>
      </c>
      <c r="R18" s="4" t="s">
        <v>42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42</v>
      </c>
      <c r="X18" s="4" t="s">
        <v>42</v>
      </c>
      <c r="Y18" s="4">
        <f>Z18+AA18</f>
        <v>3300</v>
      </c>
      <c r="Z18" s="4">
        <v>3300</v>
      </c>
      <c r="AA18" s="47">
        <v>0</v>
      </c>
      <c r="AB18" s="49"/>
      <c r="AC18" s="4">
        <f>AE18+AD18</f>
        <v>3900</v>
      </c>
      <c r="AD18" s="4">
        <v>3900</v>
      </c>
      <c r="AE18" s="4">
        <v>0</v>
      </c>
      <c r="AF18" s="4">
        <f>AG18+AH18</f>
        <v>3900</v>
      </c>
      <c r="AG18" s="4">
        <v>3900</v>
      </c>
      <c r="AH18" s="4">
        <v>0</v>
      </c>
    </row>
    <row r="19" spans="1:44" ht="32.25" customHeight="1" x14ac:dyDescent="0.25">
      <c r="A19" s="44" t="s">
        <v>11</v>
      </c>
      <c r="B19" s="44"/>
      <c r="C19" s="8">
        <f>D19+G19+J19+M19+P19+S19+V19+Y19+AC19+AF19</f>
        <v>55797.7</v>
      </c>
      <c r="D19" s="3">
        <f>SUM(E19:F19)</f>
        <v>800</v>
      </c>
      <c r="E19" s="3">
        <f>SUBTOTAL(9,E14:E17)</f>
        <v>800</v>
      </c>
      <c r="F19" s="3">
        <f>SUBTOTAL(9,F14:F17)</f>
        <v>0</v>
      </c>
      <c r="G19" s="3">
        <f t="shared" si="0"/>
        <v>1987</v>
      </c>
      <c r="H19" s="3">
        <f>SUBTOTAL(9,H14:H17)</f>
        <v>1987</v>
      </c>
      <c r="I19" s="3">
        <f>SUBTOTAL(9,I14:I17)</f>
        <v>0</v>
      </c>
      <c r="J19" s="3">
        <f t="shared" ref="J19" si="4">SUM(K19:L19)</f>
        <v>3000</v>
      </c>
      <c r="K19" s="3">
        <f>SUBTOTAL(9,K14:K17)</f>
        <v>3000</v>
      </c>
      <c r="L19" s="3">
        <f>SUBTOTAL(9,L14:L17)</f>
        <v>0</v>
      </c>
      <c r="M19" s="3">
        <f t="shared" ref="M19" si="5">SUM(N19:O19)</f>
        <v>516</v>
      </c>
      <c r="N19" s="3">
        <f>SUBTOTAL(9,N14:N17)</f>
        <v>516</v>
      </c>
      <c r="O19" s="3">
        <f>SUBTOTAL(9,O14:O17)</f>
        <v>0</v>
      </c>
      <c r="P19" s="3">
        <f t="shared" ref="P19" si="6">SUM(Q19:R19)</f>
        <v>1883.7</v>
      </c>
      <c r="Q19" s="3">
        <f>SUBTOTAL(9,Q14:Q17)</f>
        <v>1883.7</v>
      </c>
      <c r="R19" s="3">
        <f>SUBTOTAL(9,R14:R17)</f>
        <v>0</v>
      </c>
      <c r="S19" s="8">
        <f>T19+U19</f>
        <v>11310.3</v>
      </c>
      <c r="T19" s="17">
        <f>T14+T17</f>
        <v>11310.3</v>
      </c>
      <c r="U19" s="17">
        <f>U14+U17</f>
        <v>0</v>
      </c>
      <c r="V19" s="8">
        <f>W19+X19</f>
        <v>2755</v>
      </c>
      <c r="W19" s="17">
        <f>W14+W17</f>
        <v>2755</v>
      </c>
      <c r="X19" s="17">
        <f>X14</f>
        <v>0</v>
      </c>
      <c r="Y19" s="8">
        <f>Y18+Y17+Y15+Y14</f>
        <v>24645.7</v>
      </c>
      <c r="Z19" s="8">
        <f t="shared" ref="Z19:AH19" si="7">Z18+Z17+Z15+Z14</f>
        <v>24603.5</v>
      </c>
      <c r="AA19" s="52">
        <f>AA18+AA17+AA15+AA14</f>
        <v>42.2</v>
      </c>
      <c r="AB19" s="53"/>
      <c r="AC19" s="8">
        <f t="shared" si="7"/>
        <v>3950</v>
      </c>
      <c r="AD19" s="8">
        <f t="shared" si="7"/>
        <v>3950</v>
      </c>
      <c r="AE19" s="8">
        <f t="shared" si="7"/>
        <v>0</v>
      </c>
      <c r="AF19" s="8">
        <f t="shared" si="7"/>
        <v>4950</v>
      </c>
      <c r="AG19" s="8">
        <f t="shared" si="7"/>
        <v>4950</v>
      </c>
      <c r="AH19" s="8">
        <f t="shared" si="7"/>
        <v>0</v>
      </c>
    </row>
    <row r="20" spans="1:44" outlineLevel="1" x14ac:dyDescent="0.25">
      <c r="A20" s="39" t="s">
        <v>12</v>
      </c>
      <c r="B20" s="39"/>
      <c r="C20" s="27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9"/>
    </row>
    <row r="21" spans="1:44" s="9" customFormat="1" ht="37.5" customHeight="1" outlineLevel="1" x14ac:dyDescent="0.25">
      <c r="A21" s="45" t="s">
        <v>10</v>
      </c>
      <c r="B21" s="45"/>
      <c r="C21" s="12">
        <f t="shared" ref="C21" si="8">SUM(D21,G21,J21,M21,P21)</f>
        <v>0</v>
      </c>
      <c r="D21" s="4">
        <f>SUM(E21:F21)</f>
        <v>0</v>
      </c>
      <c r="E21" s="4">
        <f>SUMIF($C$14:$C$17,"КУМИ",E14:E17)</f>
        <v>0</v>
      </c>
      <c r="F21" s="4">
        <f>SUMIF($C$14:$C$17,"КУМИ",F14:F17)</f>
        <v>0</v>
      </c>
      <c r="G21" s="4">
        <f t="shared" ref="G21:G22" si="9">SUM(H21:I21)</f>
        <v>0</v>
      </c>
      <c r="H21" s="4">
        <f>SUMIF($C$14:$C$17,"КУМИ",H14:H17)</f>
        <v>0</v>
      </c>
      <c r="I21" s="4">
        <f>SUMIF($C$14:$C$17,"КУМИ",I14:I17)</f>
        <v>0</v>
      </c>
      <c r="J21" s="4">
        <f t="shared" ref="J21:J22" si="10">SUM(K21:L21)</f>
        <v>0</v>
      </c>
      <c r="K21" s="4">
        <f>SUMIF($C$14:$C$17,"КУМИ",K14:K17)</f>
        <v>0</v>
      </c>
      <c r="L21" s="4">
        <f>SUMIF($C$14:$C$17,"КУМИ",L14:L17)</f>
        <v>0</v>
      </c>
      <c r="M21" s="4">
        <f t="shared" ref="M21:M22" si="11">SUM(N21:O21)</f>
        <v>0</v>
      </c>
      <c r="N21" s="4">
        <f>SUMIF($C$14:$C$17,"КУМИ",N14:N17)</f>
        <v>0</v>
      </c>
      <c r="O21" s="4">
        <f>SUMIF($C$14:$C$17,"КУМИ",O14:O17)</f>
        <v>0</v>
      </c>
      <c r="P21" s="4">
        <f t="shared" ref="P21:P22" si="12">SUM(Q21:R21)</f>
        <v>0</v>
      </c>
      <c r="Q21" s="4">
        <f>SUMIF($C$14:$C$17,"КУМИ",Q14:Q17)</f>
        <v>0</v>
      </c>
      <c r="R21" s="4">
        <f>SUMIF($C$14:$C$17,"КУМИ",R14:R17)</f>
        <v>0</v>
      </c>
      <c r="S21" s="17">
        <f t="shared" ref="S21:X21" si="13">S19</f>
        <v>11310.3</v>
      </c>
      <c r="T21" s="17">
        <f t="shared" si="13"/>
        <v>11310.3</v>
      </c>
      <c r="U21" s="17">
        <f t="shared" si="13"/>
        <v>0</v>
      </c>
      <c r="V21" s="8">
        <f t="shared" si="13"/>
        <v>2755</v>
      </c>
      <c r="W21" s="17">
        <f t="shared" si="13"/>
        <v>2755</v>
      </c>
      <c r="X21" s="17">
        <f t="shared" si="13"/>
        <v>0</v>
      </c>
      <c r="Y21" s="8">
        <f t="shared" ref="Y21:AH21" si="14">Y15+Y17+Y18</f>
        <v>10343.200000000001</v>
      </c>
      <c r="Z21" s="17">
        <f t="shared" si="14"/>
        <v>10301</v>
      </c>
      <c r="AA21" s="50">
        <f t="shared" si="14"/>
        <v>42.2</v>
      </c>
      <c r="AB21" s="51"/>
      <c r="AC21" s="8">
        <f t="shared" si="14"/>
        <v>3950</v>
      </c>
      <c r="AD21" s="17">
        <f t="shared" si="14"/>
        <v>3950</v>
      </c>
      <c r="AE21" s="17">
        <f t="shared" si="14"/>
        <v>0</v>
      </c>
      <c r="AF21" s="8">
        <f t="shared" si="14"/>
        <v>3950</v>
      </c>
      <c r="AG21" s="17">
        <f t="shared" si="14"/>
        <v>3950</v>
      </c>
      <c r="AH21" s="17">
        <f t="shared" si="14"/>
        <v>0</v>
      </c>
      <c r="AR21" s="9" t="s">
        <v>45</v>
      </c>
    </row>
    <row r="22" spans="1:44" s="9" customFormat="1" ht="18.75" customHeight="1" outlineLevel="1" x14ac:dyDescent="0.25">
      <c r="A22" s="45" t="s">
        <v>13</v>
      </c>
      <c r="B22" s="45"/>
      <c r="C22" s="12">
        <f>D22+G22+J22+M22+P22+S22+V22+Y22+AC22+AF22</f>
        <v>44554.5</v>
      </c>
      <c r="D22" s="3">
        <f>SUM(E22:F22)</f>
        <v>800</v>
      </c>
      <c r="E22" s="4">
        <f>SUMIF($C$14:$C$17,"УАиГ",E14:E17)</f>
        <v>800</v>
      </c>
      <c r="F22" s="4">
        <f>SUMIF($C$14:$C$17,"УАиГ",F14:F17)</f>
        <v>0</v>
      </c>
      <c r="G22" s="3">
        <f t="shared" si="9"/>
        <v>1987</v>
      </c>
      <c r="H22" s="4">
        <f>SUMIF($C$14:$C$17,"УАиГ",H14:H17)</f>
        <v>1987</v>
      </c>
      <c r="I22" s="4">
        <f>SUMIF($C$14:$C$17,"УАиГ",I14:I17)</f>
        <v>0</v>
      </c>
      <c r="J22" s="3">
        <f t="shared" si="10"/>
        <v>3000</v>
      </c>
      <c r="K22" s="4">
        <f>SUMIF($C$14:$C$17,"УАиГ",K14:K17)</f>
        <v>3000</v>
      </c>
      <c r="L22" s="4">
        <f>SUMIF($C$14:$C$17,"УАиГ",L14:L17)</f>
        <v>0</v>
      </c>
      <c r="M22" s="3">
        <f t="shared" si="11"/>
        <v>516</v>
      </c>
      <c r="N22" s="4">
        <f>SUMIF($C$14:$C$17,"УАиГ",N14:N17)</f>
        <v>516</v>
      </c>
      <c r="O22" s="4">
        <f>SUMIF($C$14:$C$17,"УАиГ",O14:O17)</f>
        <v>0</v>
      </c>
      <c r="P22" s="3">
        <f t="shared" si="12"/>
        <v>1883.7</v>
      </c>
      <c r="Q22" s="4">
        <f>SUMIF($C$14:$C$17,"УАиГ",Q14:Q17)</f>
        <v>1883.7</v>
      </c>
      <c r="R22" s="4">
        <f>SUMIF($C$14:$C$17,"УАиГ",R14:R17)</f>
        <v>0</v>
      </c>
      <c r="S22" s="8">
        <f>S14+S17</f>
        <v>11310.3</v>
      </c>
      <c r="T22" s="17">
        <f>T14+T17</f>
        <v>11310.3</v>
      </c>
      <c r="U22" s="17">
        <f>U21</f>
        <v>0</v>
      </c>
      <c r="V22" s="8">
        <f t="shared" ref="V22:AH22" si="15">V14+V17</f>
        <v>2755</v>
      </c>
      <c r="W22" s="17">
        <f t="shared" si="15"/>
        <v>2755</v>
      </c>
      <c r="X22" s="17">
        <f t="shared" si="15"/>
        <v>0</v>
      </c>
      <c r="Y22" s="8">
        <f t="shared" si="15"/>
        <v>21302.5</v>
      </c>
      <c r="Z22" s="17">
        <f t="shared" si="15"/>
        <v>21302.5</v>
      </c>
      <c r="AA22" s="50">
        <f t="shared" si="15"/>
        <v>0</v>
      </c>
      <c r="AB22" s="51"/>
      <c r="AC22" s="8">
        <f t="shared" si="15"/>
        <v>0</v>
      </c>
      <c r="AD22" s="17">
        <f t="shared" si="15"/>
        <v>0</v>
      </c>
      <c r="AE22" s="17">
        <f t="shared" si="15"/>
        <v>0</v>
      </c>
      <c r="AF22" s="8">
        <f t="shared" si="15"/>
        <v>1000</v>
      </c>
      <c r="AG22" s="17">
        <f t="shared" si="15"/>
        <v>1000</v>
      </c>
      <c r="AH22" s="17">
        <f t="shared" si="15"/>
        <v>0</v>
      </c>
      <c r="AJ22" s="9" t="s">
        <v>44</v>
      </c>
    </row>
    <row r="23" spans="1:44" s="9" customFormat="1" ht="18.75" customHeight="1" outlineLevel="1" x14ac:dyDescent="0.25">
      <c r="A23" s="33" t="s">
        <v>40</v>
      </c>
      <c r="B23" s="34"/>
      <c r="C23" s="12">
        <f>Y23+AC23+AF23</f>
        <v>11100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8">
        <f>Y18</f>
        <v>3300</v>
      </c>
      <c r="Z23" s="17">
        <f t="shared" ref="Z23:AH23" si="16">Z18</f>
        <v>3300</v>
      </c>
      <c r="AA23" s="52">
        <f t="shared" si="16"/>
        <v>0</v>
      </c>
      <c r="AB23" s="53"/>
      <c r="AC23" s="8">
        <f t="shared" si="16"/>
        <v>3900</v>
      </c>
      <c r="AD23" s="17">
        <f t="shared" si="16"/>
        <v>3900</v>
      </c>
      <c r="AE23" s="8">
        <f t="shared" si="16"/>
        <v>0</v>
      </c>
      <c r="AF23" s="8">
        <f t="shared" si="16"/>
        <v>3900</v>
      </c>
      <c r="AG23" s="17">
        <f t="shared" si="16"/>
        <v>3900</v>
      </c>
      <c r="AH23" s="8">
        <f t="shared" si="16"/>
        <v>0</v>
      </c>
    </row>
    <row r="24" spans="1:44" x14ac:dyDescent="0.25">
      <c r="A24" s="5" t="s">
        <v>21</v>
      </c>
      <c r="E24" s="18"/>
    </row>
    <row r="25" spans="1:44" ht="18.75" x14ac:dyDescent="0.3">
      <c r="A25" s="5" t="s">
        <v>34</v>
      </c>
      <c r="D25" s="19"/>
    </row>
    <row r="27" spans="1:44" ht="31.5" customHeight="1" x14ac:dyDescent="0.25">
      <c r="A27" s="62" t="s">
        <v>51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9" spans="1:44" hidden="1" x14ac:dyDescent="0.25"/>
    <row r="30" spans="1:44" hidden="1" x14ac:dyDescent="0.25">
      <c r="B30" s="26" t="s">
        <v>35</v>
      </c>
      <c r="C30" s="20">
        <f>D19+G19+J19+M19+P19+S19+V19+Y19+AC19+AF19</f>
        <v>55797.7</v>
      </c>
    </row>
    <row r="31" spans="1:44" hidden="1" x14ac:dyDescent="0.25">
      <c r="B31" s="26"/>
    </row>
    <row r="32" spans="1:44" hidden="1" x14ac:dyDescent="0.25">
      <c r="B32" s="26" t="s">
        <v>49</v>
      </c>
      <c r="C32" s="20">
        <f>E19+H19+K19+N19+Q19+T19+W19+Z19+AD19+AG19</f>
        <v>55755.5</v>
      </c>
    </row>
    <row r="33" spans="2:3" hidden="1" x14ac:dyDescent="0.25"/>
    <row r="34" spans="2:3" hidden="1" x14ac:dyDescent="0.25">
      <c r="B34" s="26" t="s">
        <v>37</v>
      </c>
      <c r="C34" s="20">
        <f>F19+I19+L19+O19+R19+U19+X19+AA19+AE19+AH19</f>
        <v>42.2</v>
      </c>
    </row>
    <row r="35" spans="2:3" hidden="1" x14ac:dyDescent="0.25"/>
    <row r="36" spans="2:3" hidden="1" x14ac:dyDescent="0.25">
      <c r="C36" s="20">
        <f>C32+C34</f>
        <v>55797.7</v>
      </c>
    </row>
  </sheetData>
  <mergeCells count="36">
    <mergeCell ref="A27:AH27"/>
    <mergeCell ref="A8:AH8"/>
    <mergeCell ref="AC6:AH6"/>
    <mergeCell ref="AC7:AH7"/>
    <mergeCell ref="A19:B19"/>
    <mergeCell ref="A11:A13"/>
    <mergeCell ref="B11:B13"/>
    <mergeCell ref="C11:C13"/>
    <mergeCell ref="D11:AH11"/>
    <mergeCell ref="D12:F12"/>
    <mergeCell ref="G12:I12"/>
    <mergeCell ref="J12:L12"/>
    <mergeCell ref="M12:O12"/>
    <mergeCell ref="P12:R12"/>
    <mergeCell ref="S12:U12"/>
    <mergeCell ref="V12:X12"/>
    <mergeCell ref="A23:B23"/>
    <mergeCell ref="AA21:AB21"/>
    <mergeCell ref="AA22:AB22"/>
    <mergeCell ref="AA23:AB23"/>
    <mergeCell ref="AC12:AE12"/>
    <mergeCell ref="D16:AH16"/>
    <mergeCell ref="A20:B20"/>
    <mergeCell ref="D20:AH20"/>
    <mergeCell ref="AA13:AB13"/>
    <mergeCell ref="Y12:AB12"/>
    <mergeCell ref="AA14:AB14"/>
    <mergeCell ref="AA17:AB17"/>
    <mergeCell ref="AA18:AB18"/>
    <mergeCell ref="AA19:AB19"/>
    <mergeCell ref="AC1:AH1"/>
    <mergeCell ref="AC2:AH2"/>
    <mergeCell ref="AC4:AH4"/>
    <mergeCell ref="A21:B21"/>
    <mergeCell ref="A22:B22"/>
    <mergeCell ref="AF12:AH12"/>
  </mergeCells>
  <pageMargins left="0.78740157480314965" right="0.39370078740157483" top="0.59055118110236227" bottom="0.59055118110236227" header="0.19685039370078741" footer="0.19685039370078741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21.12.2023</vt:lpstr>
      <vt:lpstr>'21.12.2023'!Заголовки_для_печати</vt:lpstr>
      <vt:lpstr>Лист1!Заголовки_для_печати</vt:lpstr>
      <vt:lpstr>'21.12.2023'!Область_печати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Болесова</cp:lastModifiedBy>
  <cp:lastPrinted>2024-01-22T09:28:47Z</cp:lastPrinted>
  <dcterms:created xsi:type="dcterms:W3CDTF">2015-09-07T12:17:59Z</dcterms:created>
  <dcterms:modified xsi:type="dcterms:W3CDTF">2024-01-30T09:43:16Z</dcterms:modified>
</cp:coreProperties>
</file>