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81" windowWidth="21570" windowHeight="8370" tabRatio="599" activeTab="0"/>
  </bookViews>
  <sheets>
    <sheet name="МС" sheetId="1" r:id="rId1"/>
  </sheets>
  <definedNames>
    <definedName name="_xlnm.Print_Titles" localSheetId="0">'МС'!$14:$17</definedName>
    <definedName name="_xlnm.Print_Area" localSheetId="0">'МС'!$A$1:$T$187</definedName>
  </definedNames>
  <calcPr fullCalcOnLoad="1"/>
</workbook>
</file>

<file path=xl/sharedStrings.xml><?xml version="1.0" encoding="utf-8"?>
<sst xmlns="http://schemas.openxmlformats.org/spreadsheetml/2006/main" count="276" uniqueCount="241">
  <si>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</si>
  <si>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</si>
  <si>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</si>
  <si>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</si>
  <si>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</si>
  <si>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</si>
  <si>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</si>
  <si>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</si>
  <si>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</si>
  <si>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</si>
  <si>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</si>
  <si>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</si>
  <si>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</si>
  <si>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</si>
  <si>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</si>
  <si>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</si>
  <si>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</si>
  <si>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Количество расселяемых жилых помещений</t>
  </si>
  <si>
    <t>Расселяемая площадь жилых помещений</t>
  </si>
  <si>
    <t>Всего</t>
  </si>
  <si>
    <t>в том числе:</t>
  </si>
  <si>
    <t>частная собственность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</si>
  <si>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</si>
  <si>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</si>
  <si>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</si>
  <si>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</si>
  <si>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</si>
  <si>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человек</t>
  </si>
  <si>
    <t>рублей</t>
  </si>
  <si>
    <t>с. Пестравка, ул. 50 лет Октября, д. 123</t>
  </si>
  <si>
    <t xml:space="preserve">ед. </t>
  </si>
  <si>
    <t>г. Новокуйбышевск, ул.  Горького, д.  11</t>
  </si>
  <si>
    <t>г. Новокуйбышевск, ул. Горького, д.  7а</t>
  </si>
  <si>
    <t>г. Новокуйбышевск, ул.  Ст. Разина, д.  25</t>
  </si>
  <si>
    <t>Итого по  городскому округу Новокуйбышевск</t>
  </si>
  <si>
    <t>г. Новокуйбышевск, ул. Горького, д.  7б</t>
  </si>
  <si>
    <t>г. Новокуйбышевск, ул. Дзержинского, д.  22а</t>
  </si>
  <si>
    <t>г. Новокуйбышевск, ул. Дзержинского, д.  24а</t>
  </si>
  <si>
    <t>Итого по городскому поселению Новосемейкино муниципального района Красноярский</t>
  </si>
  <si>
    <t>Итого по городскому округу Октябрьск</t>
  </si>
  <si>
    <t>п. Новосемейкино, ул. Ново-Садовая, д.  10</t>
  </si>
  <si>
    <t>Итого по городскому округу  Отрадный</t>
  </si>
  <si>
    <t>Итого по городскому округу  Похвистнево</t>
  </si>
  <si>
    <t>Итого по муниципальному району Пестравский</t>
  </si>
  <si>
    <t>Итого по муниципальному району Похвистневский</t>
  </si>
  <si>
    <t>с. Северный Ключ, ул.  Мира, д. 25</t>
  </si>
  <si>
    <t>с. Северный Ключ, ул.  Мира, д. 27</t>
  </si>
  <si>
    <t>с. Северный Ключ, ул.  Мира, д. 29</t>
  </si>
  <si>
    <t>с. Северный Ключ, ул.  Мира, д. 31</t>
  </si>
  <si>
    <t>с. Северный Ключ, ул.  Мира, д. 33</t>
  </si>
  <si>
    <t>Число жителей, планируемых к переселению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</si>
  <si>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</si>
  <si>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</si>
  <si>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</si>
  <si>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</si>
  <si>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</si>
  <si>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</si>
  <si>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</si>
  <si>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</si>
  <si>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</si>
  <si>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</si>
  <si>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</si>
  <si>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</si>
  <si>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</si>
  <si>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</si>
  <si>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</si>
  <si>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</si>
  <si>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</si>
  <si>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</si>
  <si>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</si>
  <si>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</si>
  <si>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</si>
  <si>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</si>
  <si>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</si>
  <si>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</si>
  <si>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</si>
  <si>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</si>
  <si>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</si>
  <si>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</si>
  <si>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</si>
  <si>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</si>
  <si>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</si>
  <si>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</si>
  <si>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</si>
  <si>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</si>
  <si>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</si>
  <si>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</si>
  <si>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</si>
  <si>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</si>
  <si>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</si>
  <si>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</si>
  <si>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</si>
  <si>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г. Октябрьск, переулок Водный, д.  1</t>
  </si>
  <si>
    <t>г. Октябрьск, ул.  Плодовая, д.  3</t>
  </si>
  <si>
    <t>г. Октябрьск, ул.  Скальная, д.  14</t>
  </si>
  <si>
    <t>г. Отрадный, ул. Ленина, д.  60А</t>
  </si>
  <si>
    <t>г. Отрадный, ул. Ленина, д.  60Б</t>
  </si>
  <si>
    <t>г. Отрадный, ул.  Ленина, д.  44</t>
  </si>
  <si>
    <t>г. Отрадный, ул.  Нефтяников, д.  44</t>
  </si>
  <si>
    <t>г. Отрадный, ул.  Нефтяников, д.  42</t>
  </si>
  <si>
    <t>г. Отрадный, ул. Буровиков, д.  33</t>
  </si>
  <si>
    <t>г. Отрадный, ул. Зои Космодемьянской, д.  3</t>
  </si>
  <si>
    <t>г. Похвистнево, ул.  Вокзальная, д. 2</t>
  </si>
  <si>
    <t>г. Похвистнево, ул.  Вокзальная, д. 3</t>
  </si>
  <si>
    <t>г. Похвистнево, ул.  Вокзальная, д. 21</t>
  </si>
  <si>
    <t>г. Похвистнево, ул.  Рабочая, д. 75</t>
  </si>
  <si>
    <t>г. Похвистнево, ул. Ново-Полевая, д. 85</t>
  </si>
  <si>
    <t>г. Похвистнево, ул. Ново-Полевая, д. 85в</t>
  </si>
  <si>
    <t>г. Похвистнево, ул. Ново-Полевая, д. 91д</t>
  </si>
  <si>
    <t>г. Похвистнево, ул.  Первомайская, д. 94</t>
  </si>
  <si>
    <t>г. Похвистнево, ул.  Свирская, д. 10</t>
  </si>
  <si>
    <t>г. Похвистнево, ул.  Вокзальная, д. 5</t>
  </si>
  <si>
    <t>г. Похвистнево, ул.  Вокзальная, д. 4</t>
  </si>
  <si>
    <t>г. Похвистнево, ул.  Вокзальная, д. 15</t>
  </si>
  <si>
    <t>п. Лозовой, ул. Центральная, д. 3</t>
  </si>
  <si>
    <t>п. Овсянка, ул. Садовая, д. 5</t>
  </si>
  <si>
    <t>п. Крюково, ул.  Хлеборобов, д. 23</t>
  </si>
  <si>
    <t>п. Крюково, ул. Хлеборобов, д.  2</t>
  </si>
  <si>
    <t>п. Лозовой, ул. Центральная, д. 28</t>
  </si>
  <si>
    <t>п. Лозовой, ул. Центральная, д. 6</t>
  </si>
  <si>
    <t>п. Лозовой, ул. Центральная, д. 1</t>
  </si>
  <si>
    <t>п. Лозовой, ул. Центральная, д. 12</t>
  </si>
  <si>
    <t>п. Лозовой, ул. Центральная, д. 26</t>
  </si>
  <si>
    <t>Адрес МКД</t>
  </si>
  <si>
    <t>г. Октябрьск, ул.  Заводская, д.  2</t>
  </si>
  <si>
    <t>г. Октябрьск, ул.  Заводская, д.  1</t>
  </si>
  <si>
    <t>г. Октябрьск, ул.  Плодовая, д.  9</t>
  </si>
  <si>
    <t>г. Октябрьск, ул.  Водников, д.  44</t>
  </si>
  <si>
    <t>г. Октябрьск, ул.  Набережная, д.  19</t>
  </si>
  <si>
    <t>№ п/п</t>
  </si>
  <si>
    <t>г. Похвистнево, ул. Ново-Полевая, д. 38</t>
  </si>
  <si>
    <t>г. Отрадный, 1-й Школьный проезд, д.  20</t>
  </si>
  <si>
    <t>г. Отрадный, 2-й Школьный проезд, д.  23</t>
  </si>
  <si>
    <t>Итого по городскому поселению Петра Дубрава муниципального района Волжский</t>
  </si>
  <si>
    <t>п.г.т. Петра Дубрава, ул. Коммунаров, д. 9</t>
  </si>
  <si>
    <t>п.г.т. Петра Дубрава, ул. Коммунаров, д. 13</t>
  </si>
  <si>
    <t>п.г.т. Петра Дубрава, пер. Восточный, д. 8</t>
  </si>
  <si>
    <t>п.г.т. Петра Дубрава, ул. Коммунаров, д. 7</t>
  </si>
  <si>
    <t>п.г.т. Петра Дубрава, пер. Восточный, д. 6</t>
  </si>
  <si>
    <t>г. Октябрьск, ул. Декабристов, д. 12</t>
  </si>
  <si>
    <t>Итого по этапу 2020 года с финансовой поддержкой Фонда</t>
  </si>
  <si>
    <t>Итого по этапу 2021 года с финансовой поддержкой Фонда</t>
  </si>
  <si>
    <t xml:space="preserve">План мероприятий по переселению граждан из аварийного жилищного фонда, признанного таковым до 1 января 2017 года  </t>
  </si>
  <si>
    <t xml:space="preserve">Источники финансирования программы </t>
  </si>
  <si>
    <t xml:space="preserve">Справочно: Расчетная сумма экономии бюджетных средств </t>
  </si>
  <si>
    <t>за счет переселения граждан по договору о развитии застроенной территории</t>
  </si>
  <si>
    <t xml:space="preserve">за счет переселения граждан в свободный муниципальный фонд </t>
  </si>
  <si>
    <t>руб.</t>
  </si>
  <si>
    <t xml:space="preserve">Справочно: Возмещение части стоимости жилых помещений </t>
  </si>
  <si>
    <t>за счет средств собственников</t>
  </si>
  <si>
    <t>за счет средств иных лиц (инвестора по договору о развитии засроенной территории)</t>
  </si>
  <si>
    <t xml:space="preserve">Итого по муниципальному району Пестравский </t>
  </si>
  <si>
    <t xml:space="preserve">Итого по муниципальному району Сергиевский </t>
  </si>
  <si>
    <t xml:space="preserve">Итого по муниципальному району Кинельский </t>
  </si>
  <si>
    <t xml:space="preserve">Итого по муниципальному району Волжский </t>
  </si>
  <si>
    <t xml:space="preserve">Итого по городскому округу Самара </t>
  </si>
  <si>
    <t xml:space="preserve">Итого по городскому округу Чапаевск </t>
  </si>
  <si>
    <t xml:space="preserve">Итого по городскому округу Кинель </t>
  </si>
  <si>
    <t xml:space="preserve">Итого по городскому округу Похвистнево </t>
  </si>
  <si>
    <t>Итого по этапу 2022 года с финансовой поддержкой Фонда</t>
  </si>
  <si>
    <t>Итого по городскому округу Сызрань</t>
  </si>
  <si>
    <t xml:space="preserve">Итого по городскому округу Отрадный </t>
  </si>
  <si>
    <t xml:space="preserve">Итого по муниципальному району Безенчукский </t>
  </si>
  <si>
    <t xml:space="preserve">Итого по муниципальному району Кинель-Черкасский </t>
  </si>
  <si>
    <t xml:space="preserve">Итого по муниципальному району Большеглушицкий </t>
  </si>
  <si>
    <t>Итого по этапу 2023 года с финансовой поддержкой Фонда</t>
  </si>
  <si>
    <t>Итого  по субъекту за 2024 год</t>
  </si>
  <si>
    <t>Итого по этапу 2024 года с финансовой поддержкой Фонда</t>
  </si>
  <si>
    <t>г. Кинель, пгт. Алексеевка, ул. Северная, д. 1</t>
  </si>
  <si>
    <t>г. Кинель, пгт. Алексеевка, ул. Северная, д. 3</t>
  </si>
  <si>
    <t>г. Кинель, пгт. Алексеевка, ул. Куйбышева, д. 28</t>
  </si>
  <si>
    <t>г. Кинель, пгт. Алексеевка, ул. Ульяновская, д. 1</t>
  </si>
  <si>
    <t>г. Кинель, пгт. Усть-Кинельский, ул. Селекционная, д. 1</t>
  </si>
  <si>
    <t>г. Кинель, пгт. Усть-Кинельский, ул. Шоссейная, д. 99</t>
  </si>
  <si>
    <t>г. Кинель, ул. Ж.д. Советская, д. 61А</t>
  </si>
  <si>
    <t>г. Кинель, ул. Пушкина, д. 30</t>
  </si>
  <si>
    <t>г. Кинель, ул. Ж.д. Советская, д. 1</t>
  </si>
  <si>
    <t>г. Кинель, ул. Ж.д. Советская, д. 2</t>
  </si>
  <si>
    <t>г. Кинель, пгт. Алексеевка, ул. Ульяновская, д. 3</t>
  </si>
  <si>
    <t>г. Кинель, пгт. Алексеевка, ул. Ульяновская, д. 6</t>
  </si>
  <si>
    <t>г. Кинель, пгт. Алексеевка, ул. Ульяновская, д. 7</t>
  </si>
  <si>
    <t>г. Кинель, пгт. Алексеевка, ул. Ульяновская, д. 8</t>
  </si>
  <si>
    <t>г. Кинель, пгт. Алексеевка, ул. Ульяновская, д. 9</t>
  </si>
  <si>
    <t>г. Кинель, пгт. Алексеевка, ул. Ульяновская, д. 10</t>
  </si>
  <si>
    <t>г. Кинель, пгт. Алексеевка, ул. Ульяновская, д. 5</t>
  </si>
  <si>
    <t>г. Кинель, пгт. Усть-Кинельский, ул. Спортивная, д. 4</t>
  </si>
  <si>
    <t>г. Кинель, ул. Ж.д. Советская, д. 5</t>
  </si>
  <si>
    <t>г. Кинель, ул. Ж.д. Советская, д. 6</t>
  </si>
  <si>
    <t>г. Кинель, ул. Ж.д. Советская, д. 24</t>
  </si>
  <si>
    <t>г. Кинель, ул. Ж.д. Советская, д. 27</t>
  </si>
  <si>
    <t>г. Кинель, пгт. Усть-Кинельский, ул. Больничная, д. 4</t>
  </si>
  <si>
    <t>г. Кинель, пгт. Усть-Кинельский, ул. Селекционная, д. 3</t>
  </si>
  <si>
    <t>г. Кинель, пгт. Усть-Кинельский, ул. Спортивная, д. 1</t>
  </si>
  <si>
    <t>г. Кинель, пгт. Усть-Кинельский, ул. Спортивная, д. 2</t>
  </si>
  <si>
    <t>г. Кинель, пгт. Усть-Кинельский, ул. Спортивная, д. 3</t>
  </si>
  <si>
    <t>г. Кинель, пгт. Усть-Кинельский, ул. Транспортная, д. 6</t>
  </si>
  <si>
    <t>г. Кинель, пгт. Усть-Кинельский, ул. Транспортная, д. 7</t>
  </si>
  <si>
    <t>г. Кинель, ул. Украинская, д. 26</t>
  </si>
  <si>
    <t>г. Кинель, ул. Украинская, д. 28</t>
  </si>
  <si>
    <t>Всего по городскому округу Кинель за 2019 - 2024 годы с финансовой поддержкой Фонда</t>
  </si>
  <si>
    <t>Вего  по городскому округу Кинель за 2019 - 2024 годы</t>
  </si>
  <si>
    <t>Итого по городскому округу Кинель за 2019 год</t>
  </si>
  <si>
    <t>Итого по городскому округу Кинель за 2020 год</t>
  </si>
  <si>
    <t>Итого  по городскому округу Кинель за 2021 год</t>
  </si>
  <si>
    <t>Итого по городскому округу Кинель за 2023 год</t>
  </si>
  <si>
    <t>Итого по городскому округу Кинель за 2024 год</t>
  </si>
  <si>
    <t>Итого  по городскому округу Кинель за 2022 год</t>
  </si>
  <si>
    <t>Итого за 2019 год с финансовой поддержкой Фонда</t>
  </si>
  <si>
    <t xml:space="preserve"> «Приложение 6
к муниципальной программе городского округа Кинель Самарской области «Переселение граждан из аварийного жилищного фонда, признанного таковым до 1 января 2017 года» до 2025 года  </t>
  </si>
  <si>
    <t>».</t>
  </si>
  <si>
    <t>Приложение 5
к постановлению администрации городского округа Кинель
Самарской области
«_____» ___________ 2020г. №______</t>
  </si>
  <si>
    <t>г. Кинель, ул. Ж.д. Советская, д. 3</t>
  </si>
  <si>
    <t>г. Кинель, ул. Ж.д. Советская, д. 4</t>
  </si>
  <si>
    <t>г. Кинель, ул. Ж.д. Советская, д. 26</t>
  </si>
  <si>
    <t>г. Кинель, пгт. Усть-Кинельский, ул. Луначарского, д. 9</t>
  </si>
  <si>
    <t>г. Кинель, пгт. Усть-Кинельский, ул.Луначарского, д. 11</t>
  </si>
  <si>
    <t>г. Кинель, ул. Ж.д. Советская, д. 19</t>
  </si>
  <si>
    <t>г. Кинель, ул. Ж.д. Советская, д. 25</t>
  </si>
  <si>
    <t>г. Кинель, ул. Ж.д. Советская, д. 33</t>
  </si>
  <si>
    <t>г. Кинель, ул. Ж.д. Советская, д. 36</t>
  </si>
  <si>
    <t>г. Кинель, ул. Ж.д. Советская, д. 37</t>
  </si>
  <si>
    <t>г. Кинель, ул. Ж.д. Советская, д. 45</t>
  </si>
  <si>
    <t>г. Кинель, ул. Ж.д. Советская, д. 101</t>
  </si>
  <si>
    <t>г. Кинель, ул. Машинистов, 22</t>
  </si>
  <si>
    <t>г. Кинель, ул. Советская, д. 34</t>
  </si>
  <si>
    <t>г. Кинель, ул. Ж.д. Советская, д. 61</t>
  </si>
  <si>
    <t>г. Кинель, ул. Ж.д. Советская, д. 66</t>
  </si>
  <si>
    <t>г. Кинель, ул. Ж.д. Советская, д. 67</t>
  </si>
  <si>
    <t>г. Кинель, ул. Ж.д. Советская, д. 68</t>
  </si>
  <si>
    <t>г. Кинель, ул. Ж.д. Советская, д. 70</t>
  </si>
  <si>
    <t>г. Кинель, ул. Ж.д. Советская, д. 72</t>
  </si>
  <si>
    <t>г. Кинель, ул. Ж.д. Советская, д. 79</t>
  </si>
  <si>
    <t>г. Кинель, ул. 1135 км, д. 1</t>
  </si>
  <si>
    <t>г. Кинель, ул. 1140 км, д. 1</t>
  </si>
  <si>
    <t>г. Кинель, ул. 1140 км, д. 2</t>
  </si>
  <si>
    <t>г. Кинель, ул. 1140 км, д. 3</t>
  </si>
  <si>
    <t>г. Кинель, ул. Ж.д. Советская, д. 102</t>
  </si>
  <si>
    <t>г. Кинель, пер. Кинельский, д. 6</t>
  </si>
  <si>
    <t>г. Кинель, ул. Октябрьская, д. 45</t>
  </si>
  <si>
    <t>г. Кинель, ул. Октябрьская, д. 54</t>
  </si>
  <si>
    <t>г. Кинель, ул. Южная, д. 60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</si>
</sst>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/m;@"/>
    <numFmt numFmtId="183" formatCode="General\ d/"/>
    <numFmt numFmtId="184" formatCode="[$-FC19]d\ mmmm\ yyyy\ &quot;г.&quot;"/>
    <numFmt numFmtId="185" formatCode="0.0"/>
    <numFmt numFmtId="186" formatCode="###\ ###\ ###\ ##0"/>
    <numFmt numFmtId="187" formatCode="#,##0.0000"/>
    <numFmt numFmtId="188" formatCode="#,##0.00000"/>
    <numFmt numFmtId="189" formatCode="#,##0.000"/>
    <numFmt numFmtId="190" formatCode="0.000"/>
    <numFmt numFmtId="191" formatCode="0.0000"/>
    <numFmt numFmtId="192" formatCode="#,###.00"/>
    <numFmt numFmtId="193" formatCode="#,##0\ _р_."/>
    <numFmt numFmtId="194" formatCode="000000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_₽"/>
    <numFmt numFmtId="201" formatCode="mmm/yyyy"/>
    <numFmt numFmtId="202" formatCode="#,##0.00\ &quot;₽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theme="0"/>
      <name val="Times New Roman"/>
      <family val="1"/>
    </font>
    <font>
      <sz val="1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4" fontId="0" fillId="33" borderId="0" xfId="0" applyNumberFormat="1" applyFont="1" applyFill="1" applyAlignment="1">
      <alignment horizontal="center" vertical="center" wrapText="1"/>
    </xf>
    <xf numFmtId="4" fontId="7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6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4" fontId="6" fillId="34" borderId="0" xfId="0" applyNumberFormat="1" applyFont="1" applyFill="1" applyBorder="1" applyAlignment="1">
      <alignment horizontal="center" vertical="center" wrapText="1"/>
    </xf>
    <xf numFmtId="4" fontId="12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3" fillId="34" borderId="0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left"/>
    </xf>
    <xf numFmtId="1" fontId="6" fillId="34" borderId="0" xfId="0" applyNumberFormat="1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vertical="center"/>
    </xf>
    <xf numFmtId="4" fontId="7" fillId="34" borderId="0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 horizontal="center" vertical="center" wrapText="1"/>
    </xf>
    <xf numFmtId="0" fontId="14" fillId="34" borderId="0" xfId="0" applyNumberFormat="1" applyFont="1" applyFill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3" fillId="34" borderId="0" xfId="0" applyNumberFormat="1" applyFont="1" applyFill="1" applyAlignment="1">
      <alignment horizontal="center" vertical="center" wrapText="1"/>
    </xf>
    <xf numFmtId="3" fontId="18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4" fontId="10" fillId="34" borderId="0" xfId="0" applyNumberFormat="1" applyFont="1" applyFill="1" applyBorder="1" applyAlignment="1">
      <alignment horizontal="center" vertical="center" wrapText="1"/>
    </xf>
    <xf numFmtId="4" fontId="11" fillId="34" borderId="0" xfId="0" applyNumberFormat="1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center"/>
    </xf>
    <xf numFmtId="0" fontId="63" fillId="34" borderId="0" xfId="0" applyFont="1" applyFill="1" applyAlignment="1">
      <alignment horizontal="center" vertical="center" wrapText="1"/>
    </xf>
    <xf numFmtId="4" fontId="64" fillId="34" borderId="0" xfId="0" applyNumberFormat="1" applyFont="1" applyFill="1" applyAlignment="1">
      <alignment horizontal="center" vertical="center" wrapText="1"/>
    </xf>
    <xf numFmtId="4" fontId="64" fillId="34" borderId="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center" vertical="center" wrapText="1"/>
    </xf>
    <xf numFmtId="4" fontId="6" fillId="34" borderId="0" xfId="0" applyNumberFormat="1" applyFont="1" applyFill="1" applyAlignment="1">
      <alignment horizontal="center" vertical="center" wrapText="1"/>
    </xf>
    <xf numFmtId="0" fontId="9" fillId="34" borderId="0" xfId="0" applyNumberFormat="1" applyFont="1" applyFill="1" applyAlignment="1">
      <alignment horizontal="center" vertical="center" wrapText="1"/>
    </xf>
    <xf numFmtId="3" fontId="0" fillId="34" borderId="0" xfId="0" applyNumberFormat="1" applyFont="1" applyFill="1" applyAlignment="1">
      <alignment horizontal="center" vertical="center" wrapText="1"/>
    </xf>
    <xf numFmtId="4" fontId="0" fillId="34" borderId="0" xfId="0" applyNumberFormat="1" applyFont="1" applyFill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textRotation="90" wrapText="1"/>
    </xf>
    <xf numFmtId="0" fontId="21" fillId="34" borderId="0" xfId="0" applyNumberFormat="1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left" wrapText="1"/>
    </xf>
    <xf numFmtId="3" fontId="21" fillId="34" borderId="0" xfId="0" applyNumberFormat="1" applyFont="1" applyFill="1" applyBorder="1" applyAlignment="1">
      <alignment horizontal="center" vertical="center" wrapText="1"/>
    </xf>
    <xf numFmtId="4" fontId="21" fillId="34" borderId="0" xfId="0" applyNumberFormat="1" applyFont="1" applyFill="1" applyBorder="1" applyAlignment="1">
      <alignment horizontal="center" vertical="center" wrapText="1"/>
    </xf>
    <xf numFmtId="0" fontId="22" fillId="34" borderId="0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top" wrapText="1"/>
    </xf>
    <xf numFmtId="4" fontId="21" fillId="34" borderId="0" xfId="0" applyNumberFormat="1" applyFont="1" applyFill="1" applyBorder="1" applyAlignment="1">
      <alignment horizontal="center" vertical="top" wrapText="1"/>
    </xf>
    <xf numFmtId="3" fontId="22" fillId="34" borderId="0" xfId="0" applyNumberFormat="1" applyFont="1" applyFill="1" applyBorder="1" applyAlignment="1">
      <alignment horizontal="center" vertical="center" wrapText="1"/>
    </xf>
    <xf numFmtId="4" fontId="22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/>
    </xf>
    <xf numFmtId="3" fontId="24" fillId="34" borderId="0" xfId="0" applyNumberFormat="1" applyFont="1" applyFill="1" applyBorder="1" applyAlignment="1">
      <alignment horizontal="center" vertical="top" wrapText="1"/>
    </xf>
    <xf numFmtId="4" fontId="24" fillId="34" borderId="0" xfId="0" applyNumberFormat="1" applyFont="1" applyFill="1" applyBorder="1" applyAlignment="1">
      <alignment horizontal="center" vertical="top" wrapText="1"/>
    </xf>
    <xf numFmtId="0" fontId="25" fillId="34" borderId="0" xfId="0" applyFont="1" applyFill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 wrapText="1"/>
    </xf>
    <xf numFmtId="4" fontId="25" fillId="34" borderId="0" xfId="0" applyNumberFormat="1" applyFont="1" applyFill="1" applyBorder="1" applyAlignment="1">
      <alignment horizontal="center" vertical="center" wrapText="1"/>
    </xf>
    <xf numFmtId="3" fontId="22" fillId="34" borderId="0" xfId="0" applyNumberFormat="1" applyFont="1" applyFill="1" applyBorder="1" applyAlignment="1">
      <alignment horizontal="center" vertical="center" wrapText="1" shrinkToFit="1"/>
    </xf>
    <xf numFmtId="4" fontId="22" fillId="34" borderId="0" xfId="0" applyNumberFormat="1" applyFont="1" applyFill="1" applyBorder="1" applyAlignment="1">
      <alignment horizontal="center" vertical="center" wrapText="1" shrinkToFit="1"/>
    </xf>
    <xf numFmtId="3" fontId="22" fillId="34" borderId="0" xfId="0" applyNumberFormat="1" applyFont="1" applyFill="1" applyBorder="1" applyAlignment="1" quotePrefix="1">
      <alignment horizontal="center" vertical="center" wrapText="1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left" vertical="top" wrapText="1"/>
    </xf>
    <xf numFmtId="0" fontId="26" fillId="34" borderId="0" xfId="0" applyFont="1" applyFill="1" applyBorder="1" applyAlignment="1">
      <alignment vertical="top" wrapText="1"/>
    </xf>
    <xf numFmtId="0" fontId="27" fillId="34" borderId="0" xfId="0" applyFont="1" applyFill="1" applyBorder="1" applyAlignment="1">
      <alignment horizontal="left" vertical="top" wrapText="1" shrinkToFit="1"/>
    </xf>
    <xf numFmtId="0" fontId="27" fillId="34" borderId="0" xfId="0" applyFont="1" applyFill="1" applyBorder="1" applyAlignment="1">
      <alignment horizontal="left" vertical="top" wrapText="1"/>
    </xf>
    <xf numFmtId="0" fontId="20" fillId="34" borderId="0" xfId="0" applyFont="1" applyFill="1" applyBorder="1" applyAlignment="1">
      <alignment horizontal="left" vertical="top" shrinkToFi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top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 horizontal="left" vertical="top"/>
    </xf>
    <xf numFmtId="0" fontId="18" fillId="34" borderId="0" xfId="0" applyFont="1" applyFill="1" applyBorder="1" applyAlignment="1">
      <alignment horizontal="left" vertical="top"/>
    </xf>
    <xf numFmtId="49" fontId="19" fillId="3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17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 quotePrefix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 quotePrefix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 shrinkToFi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 shrinkToFit="1"/>
    </xf>
    <xf numFmtId="3" fontId="16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8" fillId="34" borderId="12" xfId="0" applyNumberFormat="1" applyFont="1" applyFill="1" applyBorder="1" applyAlignment="1">
      <alignment horizontal="center" vertical="center" wrapText="1"/>
    </xf>
    <xf numFmtId="0" fontId="18" fillId="34" borderId="13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textRotation="90" wrapText="1"/>
    </xf>
    <xf numFmtId="4" fontId="16" fillId="34" borderId="10" xfId="0" applyNumberFormat="1" applyFont="1" applyFill="1" applyBorder="1" applyAlignment="1">
      <alignment horizontal="center" vertical="center" textRotation="90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3" fontId="16" fillId="34" borderId="10" xfId="0" applyNumberFormat="1" applyFont="1" applyFill="1" applyBorder="1" applyAlignment="1">
      <alignment horizontal="center" vertical="center" textRotation="90" wrapText="1"/>
    </xf>
    <xf numFmtId="3" fontId="16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6"/>
  <sheetViews>
    <sheetView tabSelected="1" zoomScale="60" zoomScaleNormal="60" workbookViewId="0" topLeftCell="A162">
      <selection activeCell="C11" sqref="C11"/>
    </sheetView>
  </sheetViews>
  <sheetFormatPr defaultColWidth="9.00390625" defaultRowHeight="12.75"/>
  <cols>
    <col min="1" max="1" width="7.375" style="2" customWidth="1"/>
    <col min="2" max="2" width="112.00390625" style="15" customWidth="1"/>
    <col min="3" max="3" width="17.125" style="19" customWidth="1"/>
    <col min="4" max="5" width="14.25390625" style="76" customWidth="1"/>
    <col min="6" max="6" width="14.75390625" style="76" customWidth="1"/>
    <col min="7" max="7" width="20.125" style="77" customWidth="1"/>
    <col min="8" max="8" width="22.00390625" style="4" customWidth="1"/>
    <col min="9" max="9" width="18.25390625" style="4" customWidth="1"/>
    <col min="10" max="10" width="30.375" style="77" customWidth="1"/>
    <col min="11" max="11" width="31.875" style="77" customWidth="1"/>
    <col min="12" max="12" width="31.125" style="77" customWidth="1"/>
    <col min="13" max="13" width="27.875" style="77" customWidth="1"/>
    <col min="14" max="14" width="13.75390625" style="4" customWidth="1"/>
    <col min="15" max="15" width="23.25390625" style="4" customWidth="1"/>
    <col min="16" max="16" width="17.75390625" style="3" customWidth="1"/>
    <col min="17" max="17" width="11.25390625" style="3" customWidth="1"/>
    <col min="18" max="18" width="12.00390625" style="3" customWidth="1"/>
    <col min="19" max="19" width="22.875" style="8" customWidth="1"/>
    <col min="20" max="20" width="9.125" style="6" customWidth="1"/>
  </cols>
  <sheetData>
    <row r="1" spans="3:20" ht="121.5" customHeight="1">
      <c r="C1" s="76"/>
      <c r="N1" s="132" t="s">
        <v>210</v>
      </c>
      <c r="O1" s="132"/>
      <c r="P1" s="132"/>
      <c r="Q1" s="132"/>
      <c r="R1" s="132"/>
      <c r="S1" s="132"/>
      <c r="T1" s="132"/>
    </row>
    <row r="2" spans="1:20" ht="12.75" customHeight="1">
      <c r="A2" s="20"/>
      <c r="B2" s="73"/>
      <c r="C2" s="74"/>
      <c r="D2" s="96"/>
      <c r="E2" s="96"/>
      <c r="F2" s="96"/>
      <c r="G2" s="96"/>
      <c r="H2" s="74"/>
      <c r="I2" s="74"/>
      <c r="J2" s="96"/>
      <c r="K2" s="96"/>
      <c r="L2" s="96"/>
      <c r="M2" s="96"/>
      <c r="N2" s="128" t="s">
        <v>208</v>
      </c>
      <c r="O2" s="128"/>
      <c r="P2" s="128"/>
      <c r="Q2" s="128"/>
      <c r="R2" s="128"/>
      <c r="S2" s="128"/>
      <c r="T2" s="128"/>
    </row>
    <row r="3" spans="1:20" ht="15.75" customHeight="1">
      <c r="A3" s="20"/>
      <c r="B3" s="74"/>
      <c r="C3" s="74"/>
      <c r="D3" s="96"/>
      <c r="E3" s="96"/>
      <c r="F3" s="96"/>
      <c r="G3" s="96"/>
      <c r="H3" s="74"/>
      <c r="I3" s="74"/>
      <c r="J3" s="96"/>
      <c r="K3" s="96"/>
      <c r="L3" s="96"/>
      <c r="M3" s="96"/>
      <c r="N3" s="128"/>
      <c r="O3" s="128"/>
      <c r="P3" s="128"/>
      <c r="Q3" s="128"/>
      <c r="R3" s="128"/>
      <c r="S3" s="128"/>
      <c r="T3" s="128"/>
    </row>
    <row r="4" spans="1:20" ht="12.75" customHeight="1">
      <c r="A4" s="20"/>
      <c r="B4" s="74"/>
      <c r="C4" s="74"/>
      <c r="D4" s="96"/>
      <c r="E4" s="96"/>
      <c r="F4" s="96"/>
      <c r="G4" s="96"/>
      <c r="H4" s="74"/>
      <c r="I4" s="74"/>
      <c r="J4" s="96"/>
      <c r="K4" s="96"/>
      <c r="L4" s="96"/>
      <c r="M4" s="96"/>
      <c r="N4" s="128"/>
      <c r="O4" s="128"/>
      <c r="P4" s="128"/>
      <c r="Q4" s="128"/>
      <c r="R4" s="128"/>
      <c r="S4" s="128"/>
      <c r="T4" s="128"/>
    </row>
    <row r="5" spans="1:20" ht="12.75" customHeight="1">
      <c r="A5" s="20"/>
      <c r="B5" s="74"/>
      <c r="C5" s="74"/>
      <c r="D5" s="96"/>
      <c r="E5" s="96"/>
      <c r="F5" s="96"/>
      <c r="G5" s="96"/>
      <c r="H5" s="74"/>
      <c r="I5" s="74"/>
      <c r="J5" s="96"/>
      <c r="K5" s="96"/>
      <c r="L5" s="96"/>
      <c r="M5" s="96"/>
      <c r="N5" s="128"/>
      <c r="O5" s="128"/>
      <c r="P5" s="128"/>
      <c r="Q5" s="128"/>
      <c r="R5" s="128"/>
      <c r="S5" s="128"/>
      <c r="T5" s="128"/>
    </row>
    <row r="6" spans="1:20" ht="12.75" customHeight="1">
      <c r="A6" s="20"/>
      <c r="B6" s="74"/>
      <c r="C6" s="74"/>
      <c r="D6" s="96"/>
      <c r="E6" s="96"/>
      <c r="F6" s="96"/>
      <c r="G6" s="96"/>
      <c r="H6" s="74"/>
      <c r="I6" s="74"/>
      <c r="J6" s="96"/>
      <c r="K6" s="96"/>
      <c r="L6" s="96"/>
      <c r="M6" s="96"/>
      <c r="N6" s="128"/>
      <c r="O6" s="128"/>
      <c r="P6" s="128"/>
      <c r="Q6" s="128"/>
      <c r="R6" s="128"/>
      <c r="S6" s="128"/>
      <c r="T6" s="128"/>
    </row>
    <row r="7" spans="1:20" ht="12.75" customHeight="1">
      <c r="A7" s="20"/>
      <c r="B7" s="74"/>
      <c r="C7" s="74"/>
      <c r="D7" s="96"/>
      <c r="E7" s="96"/>
      <c r="F7" s="96"/>
      <c r="G7" s="96"/>
      <c r="H7" s="74"/>
      <c r="I7" s="74"/>
      <c r="J7" s="96"/>
      <c r="K7" s="96"/>
      <c r="L7" s="96"/>
      <c r="M7" s="96"/>
      <c r="N7" s="128"/>
      <c r="O7" s="128"/>
      <c r="P7" s="128"/>
      <c r="Q7" s="128"/>
      <c r="R7" s="128"/>
      <c r="S7" s="128"/>
      <c r="T7" s="128"/>
    </row>
    <row r="8" spans="1:20" ht="12.75" customHeight="1">
      <c r="A8" s="20"/>
      <c r="B8" s="74"/>
      <c r="C8" s="74"/>
      <c r="D8" s="96"/>
      <c r="E8" s="96"/>
      <c r="F8" s="96"/>
      <c r="G8" s="96"/>
      <c r="H8" s="74"/>
      <c r="I8" s="74"/>
      <c r="J8" s="96"/>
      <c r="K8" s="96"/>
      <c r="L8" s="96"/>
      <c r="M8" s="96"/>
      <c r="N8" s="128"/>
      <c r="O8" s="128"/>
      <c r="P8" s="128"/>
      <c r="Q8" s="128"/>
      <c r="R8" s="128"/>
      <c r="S8" s="128"/>
      <c r="T8" s="128"/>
    </row>
    <row r="9" spans="1:20" ht="12.75" customHeight="1">
      <c r="A9" s="20"/>
      <c r="B9" s="74"/>
      <c r="C9" s="74"/>
      <c r="D9" s="96"/>
      <c r="E9" s="96"/>
      <c r="F9" s="96"/>
      <c r="G9" s="96"/>
      <c r="H9" s="74"/>
      <c r="I9" s="74"/>
      <c r="J9" s="96"/>
      <c r="K9" s="96"/>
      <c r="L9" s="96"/>
      <c r="M9" s="96"/>
      <c r="N9" s="128"/>
      <c r="O9" s="128"/>
      <c r="P9" s="128"/>
      <c r="Q9" s="128"/>
      <c r="R9" s="128"/>
      <c r="S9" s="128"/>
      <c r="T9" s="128"/>
    </row>
    <row r="10" spans="1:20" ht="48" customHeight="1">
      <c r="A10" s="22"/>
      <c r="B10" s="74"/>
      <c r="C10" s="74"/>
      <c r="D10" s="96"/>
      <c r="E10" s="96"/>
      <c r="F10" s="96"/>
      <c r="G10" s="96"/>
      <c r="H10" s="74"/>
      <c r="I10" s="74"/>
      <c r="J10" s="96"/>
      <c r="K10" s="96"/>
      <c r="L10" s="96"/>
      <c r="M10" s="96"/>
      <c r="N10" s="128"/>
      <c r="O10" s="128"/>
      <c r="P10" s="128"/>
      <c r="Q10" s="128"/>
      <c r="R10" s="128"/>
      <c r="S10" s="128"/>
      <c r="T10" s="128"/>
    </row>
    <row r="11" spans="1:20" ht="42" customHeight="1">
      <c r="A11" s="22"/>
      <c r="B11" s="74"/>
      <c r="C11" s="74"/>
      <c r="D11" s="96"/>
      <c r="E11" s="96"/>
      <c r="F11" s="96"/>
      <c r="G11" s="96"/>
      <c r="H11" s="74"/>
      <c r="I11" s="74"/>
      <c r="J11" s="96"/>
      <c r="K11" s="96"/>
      <c r="L11" s="96"/>
      <c r="M11" s="96"/>
      <c r="N11" s="74"/>
      <c r="O11" s="74"/>
      <c r="P11" s="74"/>
      <c r="Q11" s="74"/>
      <c r="R11" s="74"/>
      <c r="S11" s="74"/>
      <c r="T11" s="74"/>
    </row>
    <row r="12" spans="1:20" ht="21.75" customHeight="1" hidden="1">
      <c r="A12" s="22"/>
      <c r="B12" s="74"/>
      <c r="C12" s="74"/>
      <c r="D12" s="96"/>
      <c r="E12" s="96"/>
      <c r="F12" s="96"/>
      <c r="G12" s="96"/>
      <c r="H12" s="74"/>
      <c r="I12" s="74"/>
      <c r="J12" s="96"/>
      <c r="K12" s="96"/>
      <c r="L12" s="96"/>
      <c r="M12" s="96"/>
      <c r="N12" s="74"/>
      <c r="O12" s="74"/>
      <c r="P12" s="74"/>
      <c r="Q12" s="74"/>
      <c r="R12" s="74"/>
      <c r="S12" s="74"/>
      <c r="T12" s="74"/>
    </row>
    <row r="13" spans="1:19" ht="56.25" customHeight="1">
      <c r="A13" s="127" t="s">
        <v>142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91"/>
      <c r="O13" s="91"/>
      <c r="P13" s="91"/>
      <c r="Q13" s="91"/>
      <c r="R13" s="91"/>
      <c r="S13" s="92"/>
    </row>
    <row r="14" spans="1:19" ht="106.5" customHeight="1">
      <c r="A14" s="116" t="s">
        <v>129</v>
      </c>
      <c r="B14" s="122" t="s">
        <v>123</v>
      </c>
      <c r="C14" s="130" t="s">
        <v>50</v>
      </c>
      <c r="D14" s="125" t="s">
        <v>17</v>
      </c>
      <c r="E14" s="125"/>
      <c r="F14" s="125"/>
      <c r="G14" s="126" t="s">
        <v>18</v>
      </c>
      <c r="H14" s="126"/>
      <c r="I14" s="126"/>
      <c r="J14" s="119" t="s">
        <v>143</v>
      </c>
      <c r="K14" s="119"/>
      <c r="L14" s="119"/>
      <c r="M14" s="119"/>
      <c r="N14" s="126" t="s">
        <v>144</v>
      </c>
      <c r="O14" s="126"/>
      <c r="P14" s="126"/>
      <c r="Q14" s="126" t="s">
        <v>148</v>
      </c>
      <c r="R14" s="126"/>
      <c r="S14" s="126"/>
    </row>
    <row r="15" spans="1:19" ht="93.75" customHeight="1">
      <c r="A15" s="117"/>
      <c r="B15" s="123"/>
      <c r="C15" s="130"/>
      <c r="D15" s="120" t="s">
        <v>19</v>
      </c>
      <c r="E15" s="131" t="s">
        <v>20</v>
      </c>
      <c r="F15" s="131"/>
      <c r="G15" s="129" t="s">
        <v>19</v>
      </c>
      <c r="H15" s="126" t="s">
        <v>20</v>
      </c>
      <c r="I15" s="126"/>
      <c r="J15" s="129" t="s">
        <v>19</v>
      </c>
      <c r="K15" s="119" t="s">
        <v>20</v>
      </c>
      <c r="L15" s="119"/>
      <c r="M15" s="119"/>
      <c r="N15" s="121" t="s">
        <v>19</v>
      </c>
      <c r="O15" s="126" t="s">
        <v>20</v>
      </c>
      <c r="P15" s="126"/>
      <c r="Q15" s="121" t="s">
        <v>19</v>
      </c>
      <c r="R15" s="126" t="s">
        <v>20</v>
      </c>
      <c r="S15" s="126"/>
    </row>
    <row r="16" spans="1:19" ht="237.75" customHeight="1">
      <c r="A16" s="117"/>
      <c r="B16" s="123"/>
      <c r="C16" s="130"/>
      <c r="D16" s="120"/>
      <c r="E16" s="109" t="s">
        <v>21</v>
      </c>
      <c r="F16" s="109" t="s">
        <v>22</v>
      </c>
      <c r="G16" s="129"/>
      <c r="H16" s="41" t="s">
        <v>21</v>
      </c>
      <c r="I16" s="41" t="s">
        <v>22</v>
      </c>
      <c r="J16" s="129"/>
      <c r="K16" s="97" t="s">
        <v>23</v>
      </c>
      <c r="L16" s="97" t="s">
        <v>24</v>
      </c>
      <c r="M16" s="97" t="s">
        <v>25</v>
      </c>
      <c r="N16" s="121"/>
      <c r="O16" s="41" t="s">
        <v>145</v>
      </c>
      <c r="P16" s="41" t="s">
        <v>146</v>
      </c>
      <c r="Q16" s="121"/>
      <c r="R16" s="41" t="s">
        <v>149</v>
      </c>
      <c r="S16" s="41" t="s">
        <v>150</v>
      </c>
    </row>
    <row r="17" spans="1:19" ht="77.25" customHeight="1">
      <c r="A17" s="118"/>
      <c r="B17" s="124"/>
      <c r="C17" s="23" t="s">
        <v>27</v>
      </c>
      <c r="D17" s="103" t="s">
        <v>30</v>
      </c>
      <c r="E17" s="103" t="s">
        <v>30</v>
      </c>
      <c r="F17" s="103" t="s">
        <v>30</v>
      </c>
      <c r="G17" s="98" t="s">
        <v>26</v>
      </c>
      <c r="H17" s="24" t="s">
        <v>26</v>
      </c>
      <c r="I17" s="24" t="s">
        <v>26</v>
      </c>
      <c r="J17" s="98" t="s">
        <v>28</v>
      </c>
      <c r="K17" s="98" t="s">
        <v>28</v>
      </c>
      <c r="L17" s="98" t="s">
        <v>28</v>
      </c>
      <c r="M17" s="98" t="s">
        <v>28</v>
      </c>
      <c r="N17" s="40" t="s">
        <v>147</v>
      </c>
      <c r="O17" s="40" t="s">
        <v>147</v>
      </c>
      <c r="P17" s="40" t="s">
        <v>147</v>
      </c>
      <c r="Q17" s="40" t="s">
        <v>147</v>
      </c>
      <c r="R17" s="40" t="s">
        <v>147</v>
      </c>
      <c r="S17" s="40" t="s">
        <v>147</v>
      </c>
    </row>
    <row r="18" spans="1:20" s="1" customFormat="1" ht="22.5">
      <c r="A18" s="42"/>
      <c r="B18" s="43"/>
      <c r="C18" s="44"/>
      <c r="D18" s="104"/>
      <c r="E18" s="104"/>
      <c r="F18" s="104"/>
      <c r="G18" s="82"/>
      <c r="H18" s="45"/>
      <c r="I18" s="45"/>
      <c r="J18" s="82"/>
      <c r="K18" s="82"/>
      <c r="L18" s="82"/>
      <c r="M18" s="82"/>
      <c r="N18" s="26"/>
      <c r="O18" s="26"/>
      <c r="P18" s="25"/>
      <c r="Q18" s="25"/>
      <c r="R18" s="25"/>
      <c r="S18" s="25"/>
      <c r="T18" s="28"/>
    </row>
    <row r="19" spans="1:19" s="13" customFormat="1" ht="27">
      <c r="A19" s="46"/>
      <c r="B19" s="60" t="s">
        <v>200</v>
      </c>
      <c r="C19" s="44">
        <f>SUM(C21,C91,C93,C108,C161,C174)</f>
        <v>1082</v>
      </c>
      <c r="D19" s="104">
        <f>D21+D91+D93+D108+D161+D174</f>
        <v>514</v>
      </c>
      <c r="E19" s="104">
        <f>E21+E91+E93+E108+E161+E174</f>
        <v>408</v>
      </c>
      <c r="F19" s="104">
        <f>F21+F91+F93+F108+F161+F174</f>
        <v>106</v>
      </c>
      <c r="G19" s="82">
        <f>G22+G91+G93+G108+G161+G174</f>
        <v>21330.600000000006</v>
      </c>
      <c r="H19" s="45">
        <f>H21+H91+H93+H108+H161+H174</f>
        <v>17378.399999999998</v>
      </c>
      <c r="I19" s="45">
        <f>I21+I91+I93+I108+I161+I174</f>
        <v>3952.2</v>
      </c>
      <c r="J19" s="82">
        <f>SUM(J21,J91,J93,J108,J161,J174)</f>
        <v>863813133.13</v>
      </c>
      <c r="K19" s="82">
        <f>SUM(K21,K91,K93,K108,K161,K174)</f>
        <v>742879294.4918001</v>
      </c>
      <c r="L19" s="82">
        <f>SUM(L21,L91,L93,L108,L161,L174)</f>
        <v>77743181.98169999</v>
      </c>
      <c r="M19" s="82">
        <f>SUM(M21,M91,M93,M108,M161,M174)</f>
        <v>43190656.656500004</v>
      </c>
      <c r="N19" s="5"/>
      <c r="O19" s="5"/>
      <c r="P19" s="5"/>
      <c r="Q19" s="5"/>
      <c r="R19" s="5"/>
      <c r="S19" s="32"/>
    </row>
    <row r="20" spans="1:19" s="13" customFormat="1" ht="54">
      <c r="A20" s="46"/>
      <c r="B20" s="61" t="s">
        <v>199</v>
      </c>
      <c r="C20" s="47">
        <f>SUM(C22,C94,C123,C162,C186,C92)</f>
        <v>1082</v>
      </c>
      <c r="D20" s="105">
        <f>D22+D92+D94+D123+D162+D186</f>
        <v>514</v>
      </c>
      <c r="E20" s="105">
        <f>E22+E92+E94+E123+E162+E186</f>
        <v>408</v>
      </c>
      <c r="F20" s="105">
        <f>F22+F92+F94+F123+F162+F186</f>
        <v>106</v>
      </c>
      <c r="G20" s="99">
        <f>G22+G92+G94+G108+G161+G174</f>
        <v>21330.600000000006</v>
      </c>
      <c r="H20" s="48">
        <f>H22+H92+H94+H123+H162+H186</f>
        <v>17378.399999999998</v>
      </c>
      <c r="I20" s="48">
        <f>I22+I92+I94+I123+I162+I186</f>
        <v>3952.2</v>
      </c>
      <c r="J20" s="99">
        <f>J19</f>
        <v>863813133.13</v>
      </c>
      <c r="K20" s="99">
        <f>K19</f>
        <v>742879294.4918001</v>
      </c>
      <c r="L20" s="99">
        <f>L19</f>
        <v>77743181.98169999</v>
      </c>
      <c r="M20" s="99">
        <f>M19</f>
        <v>43190656.656500004</v>
      </c>
      <c r="N20" s="18"/>
      <c r="O20" s="18"/>
      <c r="P20" s="18"/>
      <c r="Q20" s="18"/>
      <c r="R20" s="18"/>
      <c r="S20" s="33"/>
    </row>
    <row r="21" spans="1:19" s="13" customFormat="1" ht="40.5" customHeight="1">
      <c r="A21" s="46">
        <v>1</v>
      </c>
      <c r="B21" s="60" t="s">
        <v>201</v>
      </c>
      <c r="C21" s="81">
        <f aca="true" t="shared" si="0" ref="C21:I21">SUM(C89:C90)</f>
        <v>21</v>
      </c>
      <c r="D21" s="104">
        <f t="shared" si="0"/>
        <v>7</v>
      </c>
      <c r="E21" s="104">
        <f t="shared" si="0"/>
        <v>6</v>
      </c>
      <c r="F21" s="104">
        <f t="shared" si="0"/>
        <v>1</v>
      </c>
      <c r="G21" s="82">
        <f>SUM(G89:G92)</f>
        <v>289.31</v>
      </c>
      <c r="H21" s="45">
        <f t="shared" si="0"/>
        <v>222.51</v>
      </c>
      <c r="I21" s="45">
        <f t="shared" si="0"/>
        <v>66.8</v>
      </c>
      <c r="J21" s="82">
        <f>G21*40164</f>
        <v>11619846.84</v>
      </c>
      <c r="K21" s="82">
        <f>J21*86/100</f>
        <v>9993068.2824</v>
      </c>
      <c r="L21" s="82">
        <f>J21-K21-M21</f>
        <v>1045786.215599999</v>
      </c>
      <c r="M21" s="82">
        <f>J21*5/100</f>
        <v>580992.3420000001</v>
      </c>
      <c r="N21" s="5"/>
      <c r="O21" s="5"/>
      <c r="P21" s="5"/>
      <c r="Q21" s="5"/>
      <c r="R21" s="5"/>
      <c r="S21" s="33"/>
    </row>
    <row r="22" spans="1:19" s="13" customFormat="1" ht="27">
      <c r="A22" s="46"/>
      <c r="B22" s="61" t="s">
        <v>207</v>
      </c>
      <c r="C22" s="81">
        <f>C21</f>
        <v>21</v>
      </c>
      <c r="D22" s="104">
        <f>D21</f>
        <v>7</v>
      </c>
      <c r="E22" s="104">
        <f>E21</f>
        <v>6</v>
      </c>
      <c r="F22" s="104">
        <f>F21</f>
        <v>1</v>
      </c>
      <c r="G22" s="82">
        <f>SUM(H22:I22)</f>
        <v>289.31</v>
      </c>
      <c r="H22" s="45">
        <f>H21</f>
        <v>222.51</v>
      </c>
      <c r="I22" s="45">
        <f>I21</f>
        <v>66.8</v>
      </c>
      <c r="J22" s="82">
        <f>G22*40164</f>
        <v>11619846.84</v>
      </c>
      <c r="K22" s="82">
        <f>J22*86/100</f>
        <v>9993068.2824</v>
      </c>
      <c r="L22" s="82">
        <f>J22-K22-M22</f>
        <v>1045786.215599999</v>
      </c>
      <c r="M22" s="82">
        <f>J22*5/100</f>
        <v>580992.3420000001</v>
      </c>
      <c r="N22" s="18"/>
      <c r="O22" s="18"/>
      <c r="P22" s="18"/>
      <c r="Q22" s="18"/>
      <c r="R22" s="18"/>
      <c r="S22" s="33"/>
    </row>
    <row r="23" spans="1:19" s="13" customFormat="1" ht="33" customHeight="1" hidden="1">
      <c r="A23" s="46"/>
      <c r="B23" s="62" t="s">
        <v>34</v>
      </c>
      <c r="C23" s="44">
        <f aca="true" t="shared" si="1" ref="C23:M23">SUM(C24:C29)</f>
        <v>124</v>
      </c>
      <c r="D23" s="104">
        <f t="shared" si="1"/>
        <v>52</v>
      </c>
      <c r="E23" s="104">
        <f t="shared" si="1"/>
        <v>26</v>
      </c>
      <c r="F23" s="104">
        <f t="shared" si="1"/>
        <v>26</v>
      </c>
      <c r="G23" s="82">
        <f t="shared" si="1"/>
        <v>1864.8300000000002</v>
      </c>
      <c r="H23" s="45">
        <f t="shared" si="1"/>
        <v>956.3599999999999</v>
      </c>
      <c r="I23" s="45">
        <f t="shared" si="1"/>
        <v>908.47</v>
      </c>
      <c r="J23" s="82">
        <f t="shared" si="1"/>
        <v>57623247</v>
      </c>
      <c r="K23" s="82">
        <f t="shared" si="1"/>
        <v>20168136.45</v>
      </c>
      <c r="L23" s="82">
        <f t="shared" si="1"/>
        <v>34573948.199999996</v>
      </c>
      <c r="M23" s="82">
        <f t="shared" si="1"/>
        <v>2881162.35</v>
      </c>
      <c r="N23" s="5"/>
      <c r="O23" s="5"/>
      <c r="P23" s="7"/>
      <c r="Q23" s="7"/>
      <c r="R23" s="7"/>
      <c r="S23" s="7"/>
    </row>
    <row r="24" spans="1:19" s="29" customFormat="1" ht="33" customHeight="1" hidden="1">
      <c r="A24" s="46" t="s">
        <v>0</v>
      </c>
      <c r="B24" s="63" t="s">
        <v>31</v>
      </c>
      <c r="C24" s="49">
        <v>33</v>
      </c>
      <c r="D24" s="86">
        <v>8</v>
      </c>
      <c r="E24" s="86">
        <v>1</v>
      </c>
      <c r="F24" s="86">
        <v>7</v>
      </c>
      <c r="G24" s="80">
        <f>H24+I24</f>
        <v>337.70000000000005</v>
      </c>
      <c r="H24" s="50">
        <v>48.1</v>
      </c>
      <c r="I24" s="50">
        <v>289.6</v>
      </c>
      <c r="J24" s="80">
        <f aca="true" t="shared" si="2" ref="J24:J29">G24*30900</f>
        <v>10434930.000000002</v>
      </c>
      <c r="K24" s="80">
        <f aca="true" t="shared" si="3" ref="K24:K29">J24*0.35</f>
        <v>3652225.5000000005</v>
      </c>
      <c r="L24" s="80">
        <f aca="true" t="shared" si="4" ref="L24:L29">J24*0.6</f>
        <v>6260958.000000001</v>
      </c>
      <c r="M24" s="80">
        <f aca="true" t="shared" si="5" ref="M24:M29">J24*0.05</f>
        <v>521746.5000000001</v>
      </c>
      <c r="N24" s="11"/>
      <c r="O24" s="11"/>
      <c r="P24" s="7"/>
      <c r="Q24" s="7"/>
      <c r="R24" s="7"/>
      <c r="S24" s="7"/>
    </row>
    <row r="25" spans="1:19" s="29" customFormat="1" ht="33" customHeight="1" hidden="1">
      <c r="A25" s="46" t="s">
        <v>1</v>
      </c>
      <c r="B25" s="63" t="s">
        <v>32</v>
      </c>
      <c r="C25" s="49">
        <v>14</v>
      </c>
      <c r="D25" s="86">
        <v>9</v>
      </c>
      <c r="E25" s="86">
        <v>2</v>
      </c>
      <c r="F25" s="86">
        <v>7</v>
      </c>
      <c r="G25" s="80">
        <f>H25+I25</f>
        <v>342.4</v>
      </c>
      <c r="H25" s="50">
        <v>98</v>
      </c>
      <c r="I25" s="50">
        <v>244.4</v>
      </c>
      <c r="J25" s="80">
        <f t="shared" si="2"/>
        <v>10580160</v>
      </c>
      <c r="K25" s="80">
        <f t="shared" si="3"/>
        <v>3703055.9999999995</v>
      </c>
      <c r="L25" s="80">
        <f t="shared" si="4"/>
        <v>6348096</v>
      </c>
      <c r="M25" s="80">
        <f t="shared" si="5"/>
        <v>529008</v>
      </c>
      <c r="N25" s="11"/>
      <c r="O25" s="11"/>
      <c r="P25" s="7"/>
      <c r="Q25" s="7"/>
      <c r="R25" s="7"/>
      <c r="S25" s="7"/>
    </row>
    <row r="26" spans="1:19" s="29" customFormat="1" ht="33" customHeight="1" hidden="1">
      <c r="A26" s="46" t="s">
        <v>2</v>
      </c>
      <c r="B26" s="63" t="s">
        <v>35</v>
      </c>
      <c r="C26" s="49">
        <v>26</v>
      </c>
      <c r="D26" s="86">
        <v>11</v>
      </c>
      <c r="E26" s="86">
        <v>8</v>
      </c>
      <c r="F26" s="86">
        <v>3</v>
      </c>
      <c r="G26" s="80">
        <f>H26+I26</f>
        <v>390.4</v>
      </c>
      <c r="H26" s="50">
        <v>287.8</v>
      </c>
      <c r="I26" s="50">
        <v>102.6</v>
      </c>
      <c r="J26" s="80">
        <f t="shared" si="2"/>
        <v>12063360</v>
      </c>
      <c r="K26" s="80">
        <f t="shared" si="3"/>
        <v>4222176</v>
      </c>
      <c r="L26" s="80">
        <f t="shared" si="4"/>
        <v>7238016</v>
      </c>
      <c r="M26" s="80">
        <f t="shared" si="5"/>
        <v>603168</v>
      </c>
      <c r="N26" s="11"/>
      <c r="O26" s="11"/>
      <c r="P26" s="7"/>
      <c r="Q26" s="7"/>
      <c r="R26" s="7"/>
      <c r="S26" s="7"/>
    </row>
    <row r="27" spans="1:19" s="29" customFormat="1" ht="33" customHeight="1" hidden="1">
      <c r="A27" s="46" t="s">
        <v>3</v>
      </c>
      <c r="B27" s="63" t="s">
        <v>36</v>
      </c>
      <c r="C27" s="49">
        <v>21</v>
      </c>
      <c r="D27" s="86">
        <v>8</v>
      </c>
      <c r="E27" s="86">
        <v>4</v>
      </c>
      <c r="F27" s="86">
        <v>4</v>
      </c>
      <c r="G27" s="80">
        <f>H27+I27</f>
        <v>226.4</v>
      </c>
      <c r="H27" s="50">
        <v>108.4</v>
      </c>
      <c r="I27" s="50">
        <v>118</v>
      </c>
      <c r="J27" s="80">
        <f t="shared" si="2"/>
        <v>6995760</v>
      </c>
      <c r="K27" s="80">
        <f t="shared" si="3"/>
        <v>2448516</v>
      </c>
      <c r="L27" s="80">
        <f t="shared" si="4"/>
        <v>4197456</v>
      </c>
      <c r="M27" s="80">
        <f t="shared" si="5"/>
        <v>349788</v>
      </c>
      <c r="N27" s="11"/>
      <c r="O27" s="11"/>
      <c r="P27" s="7"/>
      <c r="Q27" s="7"/>
      <c r="R27" s="7"/>
      <c r="S27" s="7"/>
    </row>
    <row r="28" spans="1:19" s="29" customFormat="1" ht="33" customHeight="1" hidden="1">
      <c r="A28" s="46" t="s">
        <v>4</v>
      </c>
      <c r="B28" s="63" t="s">
        <v>37</v>
      </c>
      <c r="C28" s="49">
        <v>7</v>
      </c>
      <c r="D28" s="86">
        <v>7</v>
      </c>
      <c r="E28" s="86">
        <v>5</v>
      </c>
      <c r="F28" s="86">
        <v>2</v>
      </c>
      <c r="G28" s="80">
        <v>244.46</v>
      </c>
      <c r="H28" s="50">
        <v>173.66</v>
      </c>
      <c r="I28" s="50">
        <v>70.8</v>
      </c>
      <c r="J28" s="80">
        <f t="shared" si="2"/>
        <v>7553814</v>
      </c>
      <c r="K28" s="80">
        <f t="shared" si="3"/>
        <v>2643834.9</v>
      </c>
      <c r="L28" s="80">
        <f t="shared" si="4"/>
        <v>4532288.399999999</v>
      </c>
      <c r="M28" s="80">
        <f t="shared" si="5"/>
        <v>377690.7</v>
      </c>
      <c r="N28" s="11"/>
      <c r="O28" s="11"/>
      <c r="P28" s="7"/>
      <c r="Q28" s="7"/>
      <c r="R28" s="7"/>
      <c r="S28" s="7"/>
    </row>
    <row r="29" spans="1:19" s="29" customFormat="1" ht="33" customHeight="1" hidden="1">
      <c r="A29" s="46" t="s">
        <v>5</v>
      </c>
      <c r="B29" s="63" t="s">
        <v>33</v>
      </c>
      <c r="C29" s="49">
        <v>23</v>
      </c>
      <c r="D29" s="86">
        <v>9</v>
      </c>
      <c r="E29" s="86">
        <v>6</v>
      </c>
      <c r="F29" s="86">
        <v>3</v>
      </c>
      <c r="G29" s="80">
        <v>323.47</v>
      </c>
      <c r="H29" s="50">
        <v>240.4</v>
      </c>
      <c r="I29" s="50">
        <v>83.07</v>
      </c>
      <c r="J29" s="80">
        <f t="shared" si="2"/>
        <v>9995223</v>
      </c>
      <c r="K29" s="80">
        <f t="shared" si="3"/>
        <v>3498328.05</v>
      </c>
      <c r="L29" s="80">
        <f t="shared" si="4"/>
        <v>5997133.8</v>
      </c>
      <c r="M29" s="80">
        <f t="shared" si="5"/>
        <v>499761.15</v>
      </c>
      <c r="N29" s="11"/>
      <c r="O29" s="11"/>
      <c r="P29" s="7"/>
      <c r="Q29" s="7"/>
      <c r="R29" s="7"/>
      <c r="S29" s="7"/>
    </row>
    <row r="30" spans="1:19" s="13" customFormat="1" ht="60.75" customHeight="1" hidden="1">
      <c r="A30" s="46"/>
      <c r="B30" s="61" t="s">
        <v>38</v>
      </c>
      <c r="C30" s="47">
        <f aca="true" t="shared" si="6" ref="C30:M30">SUM(C31)</f>
        <v>22</v>
      </c>
      <c r="D30" s="105">
        <f t="shared" si="6"/>
        <v>8</v>
      </c>
      <c r="E30" s="105">
        <f t="shared" si="6"/>
        <v>0</v>
      </c>
      <c r="F30" s="105">
        <f t="shared" si="6"/>
        <v>8</v>
      </c>
      <c r="G30" s="99">
        <f t="shared" si="6"/>
        <v>367.8</v>
      </c>
      <c r="H30" s="48">
        <f t="shared" si="6"/>
        <v>0</v>
      </c>
      <c r="I30" s="48">
        <f t="shared" si="6"/>
        <v>367.8</v>
      </c>
      <c r="J30" s="99">
        <f t="shared" si="6"/>
        <v>11365020</v>
      </c>
      <c r="K30" s="99">
        <f t="shared" si="6"/>
        <v>3977756.9999999995</v>
      </c>
      <c r="L30" s="99">
        <f t="shared" si="6"/>
        <v>6819012</v>
      </c>
      <c r="M30" s="99">
        <f t="shared" si="6"/>
        <v>568251</v>
      </c>
      <c r="N30" s="18"/>
      <c r="O30" s="18"/>
      <c r="P30" s="16"/>
      <c r="Q30" s="16"/>
      <c r="R30" s="16"/>
      <c r="S30" s="16"/>
    </row>
    <row r="31" spans="1:19" s="13" customFormat="1" ht="33" customHeight="1" hidden="1">
      <c r="A31" s="46" t="s">
        <v>6</v>
      </c>
      <c r="B31" s="63" t="s">
        <v>40</v>
      </c>
      <c r="C31" s="49">
        <v>22</v>
      </c>
      <c r="D31" s="86">
        <v>8</v>
      </c>
      <c r="E31" s="86">
        <v>0</v>
      </c>
      <c r="F31" s="86">
        <v>8</v>
      </c>
      <c r="G31" s="80">
        <f>H31+I31</f>
        <v>367.8</v>
      </c>
      <c r="H31" s="50">
        <v>0</v>
      </c>
      <c r="I31" s="50">
        <v>367.8</v>
      </c>
      <c r="J31" s="80">
        <f>G31*30900</f>
        <v>11365020</v>
      </c>
      <c r="K31" s="80">
        <f>J31*0.35</f>
        <v>3977756.9999999995</v>
      </c>
      <c r="L31" s="80">
        <f>J31*0.6</f>
        <v>6819012</v>
      </c>
      <c r="M31" s="80">
        <f>J31*0.05</f>
        <v>568251</v>
      </c>
      <c r="N31" s="11"/>
      <c r="O31" s="11"/>
      <c r="P31" s="7"/>
      <c r="Q31" s="7"/>
      <c r="R31" s="7"/>
      <c r="S31" s="7"/>
    </row>
    <row r="32" spans="1:19" s="13" customFormat="1" ht="33" customHeight="1" hidden="1">
      <c r="A32" s="46"/>
      <c r="B32" s="62" t="s">
        <v>39</v>
      </c>
      <c r="C32" s="44">
        <f aca="true" t="shared" si="7" ref="C32:P32">SUM(C33:C41)</f>
        <v>75</v>
      </c>
      <c r="D32" s="104">
        <f t="shared" si="7"/>
        <v>26</v>
      </c>
      <c r="E32" s="104">
        <f t="shared" si="7"/>
        <v>11</v>
      </c>
      <c r="F32" s="104">
        <f t="shared" si="7"/>
        <v>15</v>
      </c>
      <c r="G32" s="82">
        <f t="shared" si="7"/>
        <v>869.1000000000001</v>
      </c>
      <c r="H32" s="45">
        <f t="shared" si="7"/>
        <v>330.09999999999997</v>
      </c>
      <c r="I32" s="45">
        <f t="shared" si="7"/>
        <v>539</v>
      </c>
      <c r="J32" s="82">
        <f t="shared" si="7"/>
        <v>26855190</v>
      </c>
      <c r="K32" s="82">
        <f t="shared" si="7"/>
        <v>9399316.5</v>
      </c>
      <c r="L32" s="82">
        <f t="shared" si="7"/>
        <v>16113114</v>
      </c>
      <c r="M32" s="82">
        <f t="shared" si="7"/>
        <v>1342759.5</v>
      </c>
      <c r="N32" s="5"/>
      <c r="O32" s="5"/>
      <c r="P32" s="5">
        <f t="shared" si="7"/>
        <v>4588650</v>
      </c>
      <c r="Q32" s="5"/>
      <c r="R32" s="5"/>
      <c r="S32" s="5"/>
    </row>
    <row r="33" spans="1:19" s="13" customFormat="1" ht="33" customHeight="1" hidden="1">
      <c r="A33" s="46" t="s">
        <v>7</v>
      </c>
      <c r="B33" s="63" t="s">
        <v>124</v>
      </c>
      <c r="C33" s="49">
        <v>28</v>
      </c>
      <c r="D33" s="86">
        <v>8</v>
      </c>
      <c r="E33" s="86">
        <v>0</v>
      </c>
      <c r="F33" s="86">
        <v>8</v>
      </c>
      <c r="G33" s="80">
        <v>325.6</v>
      </c>
      <c r="H33" s="50">
        <v>0</v>
      </c>
      <c r="I33" s="50">
        <v>325.6</v>
      </c>
      <c r="J33" s="80">
        <f>G33*30900</f>
        <v>10061040</v>
      </c>
      <c r="K33" s="80">
        <f>J33*0.35</f>
        <v>3521364</v>
      </c>
      <c r="L33" s="80">
        <f>J33*0.6</f>
        <v>6036624</v>
      </c>
      <c r="M33" s="80">
        <f>J33*0.05</f>
        <v>503052</v>
      </c>
      <c r="N33" s="11"/>
      <c r="O33" s="11"/>
      <c r="P33" s="11">
        <v>46350</v>
      </c>
      <c r="Q33" s="11"/>
      <c r="R33" s="11"/>
      <c r="S33" s="11"/>
    </row>
    <row r="34" spans="1:19" s="13" customFormat="1" ht="33" customHeight="1" hidden="1">
      <c r="A34" s="46" t="s">
        <v>8</v>
      </c>
      <c r="B34" s="63" t="s">
        <v>125</v>
      </c>
      <c r="C34" s="49">
        <v>18</v>
      </c>
      <c r="D34" s="86">
        <v>5</v>
      </c>
      <c r="E34" s="86">
        <v>0</v>
      </c>
      <c r="F34" s="86">
        <v>5</v>
      </c>
      <c r="G34" s="80">
        <v>175.1</v>
      </c>
      <c r="H34" s="50">
        <v>0</v>
      </c>
      <c r="I34" s="50">
        <v>175.1</v>
      </c>
      <c r="J34" s="80">
        <v>5410590</v>
      </c>
      <c r="K34" s="80">
        <v>1893706.5</v>
      </c>
      <c r="L34" s="80">
        <v>3246354</v>
      </c>
      <c r="M34" s="80">
        <v>270529.5</v>
      </c>
      <c r="N34" s="11"/>
      <c r="O34" s="11"/>
      <c r="P34" s="11"/>
      <c r="Q34" s="11"/>
      <c r="R34" s="11"/>
      <c r="S34" s="11"/>
    </row>
    <row r="35" spans="1:19" s="13" customFormat="1" ht="33" customHeight="1" hidden="1">
      <c r="A35" s="46" t="s">
        <v>9</v>
      </c>
      <c r="B35" s="63" t="s">
        <v>92</v>
      </c>
      <c r="C35" s="49">
        <v>3</v>
      </c>
      <c r="D35" s="86">
        <v>3</v>
      </c>
      <c r="E35" s="86">
        <v>3</v>
      </c>
      <c r="F35" s="86">
        <v>0</v>
      </c>
      <c r="G35" s="80">
        <v>80.1</v>
      </c>
      <c r="H35" s="50">
        <v>80.1</v>
      </c>
      <c r="I35" s="50">
        <v>0</v>
      </c>
      <c r="J35" s="80">
        <f aca="true" t="shared" si="8" ref="J35:J41">G35*30900</f>
        <v>2475090</v>
      </c>
      <c r="K35" s="80">
        <f aca="true" t="shared" si="9" ref="K35:K41">J35*0.35</f>
        <v>866281.5</v>
      </c>
      <c r="L35" s="80">
        <f aca="true" t="shared" si="10" ref="L35:L41">J35*0.6</f>
        <v>1485054</v>
      </c>
      <c r="M35" s="80">
        <f aca="true" t="shared" si="11" ref="M35:M41">J35*0.05</f>
        <v>123754.5</v>
      </c>
      <c r="N35" s="11"/>
      <c r="O35" s="11"/>
      <c r="P35" s="11">
        <v>1696410</v>
      </c>
      <c r="Q35" s="11"/>
      <c r="R35" s="11"/>
      <c r="S35" s="11"/>
    </row>
    <row r="36" spans="1:19" s="13" customFormat="1" ht="33" customHeight="1" hidden="1">
      <c r="A36" s="46" t="s">
        <v>10</v>
      </c>
      <c r="B36" s="63" t="s">
        <v>93</v>
      </c>
      <c r="C36" s="49">
        <v>3</v>
      </c>
      <c r="D36" s="86">
        <v>2</v>
      </c>
      <c r="E36" s="86">
        <v>2</v>
      </c>
      <c r="F36" s="86">
        <v>0</v>
      </c>
      <c r="G36" s="80">
        <v>58.3</v>
      </c>
      <c r="H36" s="50">
        <v>58.3</v>
      </c>
      <c r="I36" s="50">
        <v>0</v>
      </c>
      <c r="J36" s="80">
        <f t="shared" si="8"/>
        <v>1801470</v>
      </c>
      <c r="K36" s="80">
        <f t="shared" si="9"/>
        <v>630514.5</v>
      </c>
      <c r="L36" s="80">
        <f t="shared" si="10"/>
        <v>1080882</v>
      </c>
      <c r="M36" s="80">
        <f t="shared" si="11"/>
        <v>90073.5</v>
      </c>
      <c r="N36" s="11"/>
      <c r="O36" s="11"/>
      <c r="P36" s="11">
        <v>469680</v>
      </c>
      <c r="Q36" s="11"/>
      <c r="R36" s="11"/>
      <c r="S36" s="11"/>
    </row>
    <row r="37" spans="1:19" s="13" customFormat="1" ht="33" customHeight="1" hidden="1">
      <c r="A37" s="46" t="s">
        <v>11</v>
      </c>
      <c r="B37" s="63" t="s">
        <v>126</v>
      </c>
      <c r="C37" s="49">
        <v>8</v>
      </c>
      <c r="D37" s="86">
        <v>2</v>
      </c>
      <c r="E37" s="86">
        <v>1</v>
      </c>
      <c r="F37" s="86">
        <v>1</v>
      </c>
      <c r="G37" s="80">
        <v>34.4</v>
      </c>
      <c r="H37" s="50">
        <v>16.6</v>
      </c>
      <c r="I37" s="50">
        <v>17.8</v>
      </c>
      <c r="J37" s="80">
        <f t="shared" si="8"/>
        <v>1062960</v>
      </c>
      <c r="K37" s="80">
        <f t="shared" si="9"/>
        <v>372036</v>
      </c>
      <c r="L37" s="80">
        <f t="shared" si="10"/>
        <v>637776</v>
      </c>
      <c r="M37" s="80">
        <f t="shared" si="11"/>
        <v>53148</v>
      </c>
      <c r="N37" s="11"/>
      <c r="O37" s="11"/>
      <c r="P37" s="11">
        <v>429510</v>
      </c>
      <c r="Q37" s="11"/>
      <c r="R37" s="11"/>
      <c r="S37" s="11"/>
    </row>
    <row r="38" spans="1:19" s="13" customFormat="1" ht="33" customHeight="1" hidden="1">
      <c r="A38" s="46" t="s">
        <v>12</v>
      </c>
      <c r="B38" s="63" t="s">
        <v>139</v>
      </c>
      <c r="C38" s="49">
        <v>4</v>
      </c>
      <c r="D38" s="86">
        <v>1</v>
      </c>
      <c r="E38" s="86">
        <v>1</v>
      </c>
      <c r="F38" s="86">
        <v>0</v>
      </c>
      <c r="G38" s="80">
        <v>49.2</v>
      </c>
      <c r="H38" s="50">
        <v>49.2</v>
      </c>
      <c r="I38" s="50">
        <v>0</v>
      </c>
      <c r="J38" s="80">
        <f t="shared" si="8"/>
        <v>1520280</v>
      </c>
      <c r="K38" s="80">
        <f t="shared" si="9"/>
        <v>532098</v>
      </c>
      <c r="L38" s="80">
        <f t="shared" si="10"/>
        <v>912168</v>
      </c>
      <c r="M38" s="80">
        <f t="shared" si="11"/>
        <v>76014</v>
      </c>
      <c r="N38" s="11"/>
      <c r="O38" s="11"/>
      <c r="P38" s="11"/>
      <c r="Q38" s="11"/>
      <c r="R38" s="11"/>
      <c r="S38" s="11"/>
    </row>
    <row r="39" spans="1:19" s="13" customFormat="1" ht="33" customHeight="1" hidden="1">
      <c r="A39" s="46" t="s">
        <v>13</v>
      </c>
      <c r="B39" s="63" t="s">
        <v>94</v>
      </c>
      <c r="C39" s="49">
        <v>3</v>
      </c>
      <c r="D39" s="86">
        <v>1</v>
      </c>
      <c r="E39" s="86">
        <v>0</v>
      </c>
      <c r="F39" s="86">
        <v>1</v>
      </c>
      <c r="G39" s="80">
        <v>20.5</v>
      </c>
      <c r="H39" s="50">
        <v>0</v>
      </c>
      <c r="I39" s="50">
        <v>20.5</v>
      </c>
      <c r="J39" s="80">
        <f t="shared" si="8"/>
        <v>633450</v>
      </c>
      <c r="K39" s="80">
        <f t="shared" si="9"/>
        <v>221707.5</v>
      </c>
      <c r="L39" s="80">
        <f t="shared" si="10"/>
        <v>380070</v>
      </c>
      <c r="M39" s="80">
        <f t="shared" si="11"/>
        <v>31672.5</v>
      </c>
      <c r="N39" s="11"/>
      <c r="O39" s="11"/>
      <c r="P39" s="11">
        <v>735420</v>
      </c>
      <c r="Q39" s="11"/>
      <c r="R39" s="11"/>
      <c r="S39" s="11"/>
    </row>
    <row r="40" spans="1:19" s="13" customFormat="1" ht="33" customHeight="1" hidden="1">
      <c r="A40" s="46" t="s">
        <v>14</v>
      </c>
      <c r="B40" s="63" t="s">
        <v>127</v>
      </c>
      <c r="C40" s="49">
        <v>1</v>
      </c>
      <c r="D40" s="86">
        <v>1</v>
      </c>
      <c r="E40" s="86">
        <v>1</v>
      </c>
      <c r="F40" s="86">
        <v>0</v>
      </c>
      <c r="G40" s="80">
        <v>30.2</v>
      </c>
      <c r="H40" s="50">
        <v>30.2</v>
      </c>
      <c r="I40" s="50">
        <v>0</v>
      </c>
      <c r="J40" s="80">
        <f t="shared" si="8"/>
        <v>933180</v>
      </c>
      <c r="K40" s="80">
        <f t="shared" si="9"/>
        <v>326613</v>
      </c>
      <c r="L40" s="80">
        <f t="shared" si="10"/>
        <v>559908</v>
      </c>
      <c r="M40" s="80">
        <f t="shared" si="11"/>
        <v>46659</v>
      </c>
      <c r="N40" s="11"/>
      <c r="O40" s="11"/>
      <c r="P40" s="11">
        <v>522210</v>
      </c>
      <c r="Q40" s="11"/>
      <c r="R40" s="11"/>
      <c r="S40" s="11"/>
    </row>
    <row r="41" spans="1:19" s="13" customFormat="1" ht="33" customHeight="1" hidden="1">
      <c r="A41" s="46" t="s">
        <v>15</v>
      </c>
      <c r="B41" s="63" t="s">
        <v>128</v>
      </c>
      <c r="C41" s="49">
        <v>7</v>
      </c>
      <c r="D41" s="86">
        <v>3</v>
      </c>
      <c r="E41" s="86">
        <v>3</v>
      </c>
      <c r="F41" s="86">
        <v>0</v>
      </c>
      <c r="G41" s="80">
        <v>95.7</v>
      </c>
      <c r="H41" s="50">
        <v>95.7</v>
      </c>
      <c r="I41" s="50">
        <v>0</v>
      </c>
      <c r="J41" s="80">
        <f t="shared" si="8"/>
        <v>2957130</v>
      </c>
      <c r="K41" s="80">
        <f t="shared" si="9"/>
        <v>1034995.4999999999</v>
      </c>
      <c r="L41" s="80">
        <f t="shared" si="10"/>
        <v>1774278</v>
      </c>
      <c r="M41" s="80">
        <f t="shared" si="11"/>
        <v>147856.5</v>
      </c>
      <c r="N41" s="11"/>
      <c r="O41" s="11"/>
      <c r="P41" s="11">
        <v>689070</v>
      </c>
      <c r="Q41" s="11"/>
      <c r="R41" s="11"/>
      <c r="S41" s="11"/>
    </row>
    <row r="42" spans="1:19" s="13" customFormat="1" ht="33" customHeight="1" hidden="1">
      <c r="A42" s="46"/>
      <c r="B42" s="62" t="s">
        <v>41</v>
      </c>
      <c r="C42" s="44">
        <f aca="true" t="shared" si="12" ref="C42:M42">SUM(C43:C51)</f>
        <v>146</v>
      </c>
      <c r="D42" s="104">
        <f t="shared" si="12"/>
        <v>70</v>
      </c>
      <c r="E42" s="104">
        <f t="shared" si="12"/>
        <v>67</v>
      </c>
      <c r="F42" s="104">
        <f t="shared" si="12"/>
        <v>3</v>
      </c>
      <c r="G42" s="82">
        <f t="shared" si="12"/>
        <v>3041.5</v>
      </c>
      <c r="H42" s="45">
        <f t="shared" si="12"/>
        <v>2903.6</v>
      </c>
      <c r="I42" s="45">
        <f t="shared" si="12"/>
        <v>137.9</v>
      </c>
      <c r="J42" s="82">
        <f t="shared" si="12"/>
        <v>93982350</v>
      </c>
      <c r="K42" s="82">
        <f t="shared" si="12"/>
        <v>32893822.5</v>
      </c>
      <c r="L42" s="82">
        <f t="shared" si="12"/>
        <v>56389410</v>
      </c>
      <c r="M42" s="82">
        <f t="shared" si="12"/>
        <v>4699117.5</v>
      </c>
      <c r="N42" s="5"/>
      <c r="O42" s="5"/>
      <c r="P42" s="7"/>
      <c r="Q42" s="7"/>
      <c r="R42" s="7"/>
      <c r="S42" s="7"/>
    </row>
    <row r="43" spans="1:19" s="13" customFormat="1" ht="33" customHeight="1" hidden="1">
      <c r="A43" s="46" t="s">
        <v>16</v>
      </c>
      <c r="B43" s="63" t="s">
        <v>95</v>
      </c>
      <c r="C43" s="49">
        <v>28</v>
      </c>
      <c r="D43" s="86">
        <v>10</v>
      </c>
      <c r="E43" s="86">
        <v>8</v>
      </c>
      <c r="F43" s="86">
        <v>2</v>
      </c>
      <c r="G43" s="80">
        <f>H43+I43</f>
        <v>419.4</v>
      </c>
      <c r="H43" s="50">
        <v>320.9</v>
      </c>
      <c r="I43" s="50">
        <v>98.5</v>
      </c>
      <c r="J43" s="80">
        <f>G43*30900</f>
        <v>12959460</v>
      </c>
      <c r="K43" s="80">
        <f>J43*0.35</f>
        <v>4535811</v>
      </c>
      <c r="L43" s="80">
        <f>J43*0.6</f>
        <v>7775676</v>
      </c>
      <c r="M43" s="80">
        <f>J43*0.05</f>
        <v>647973</v>
      </c>
      <c r="N43" s="11"/>
      <c r="O43" s="11"/>
      <c r="P43" s="7"/>
      <c r="Q43" s="7"/>
      <c r="R43" s="7"/>
      <c r="S43" s="7"/>
    </row>
    <row r="44" spans="1:19" s="13" customFormat="1" ht="33" customHeight="1" hidden="1">
      <c r="A44" s="46" t="s">
        <v>51</v>
      </c>
      <c r="B44" s="63" t="s">
        <v>96</v>
      </c>
      <c r="C44" s="49">
        <v>17</v>
      </c>
      <c r="D44" s="86">
        <v>8</v>
      </c>
      <c r="E44" s="86">
        <v>8</v>
      </c>
      <c r="F44" s="86">
        <v>0</v>
      </c>
      <c r="G44" s="80">
        <v>406.3</v>
      </c>
      <c r="H44" s="50">
        <v>406.3</v>
      </c>
      <c r="I44" s="50">
        <v>0</v>
      </c>
      <c r="J44" s="80">
        <f aca="true" t="shared" si="13" ref="J44:J51">G44*30900</f>
        <v>12554670</v>
      </c>
      <c r="K44" s="80">
        <f aca="true" t="shared" si="14" ref="K44:K51">J44*0.35</f>
        <v>4394134.5</v>
      </c>
      <c r="L44" s="80">
        <f aca="true" t="shared" si="15" ref="L44:L51">J44*0.6</f>
        <v>7532802</v>
      </c>
      <c r="M44" s="80">
        <f aca="true" t="shared" si="16" ref="M44:M51">J44*0.05</f>
        <v>627733.5</v>
      </c>
      <c r="N44" s="11"/>
      <c r="O44" s="11"/>
      <c r="P44" s="7"/>
      <c r="Q44" s="7"/>
      <c r="R44" s="7"/>
      <c r="S44" s="7"/>
    </row>
    <row r="45" spans="1:19" s="13" customFormat="1" ht="33" customHeight="1" hidden="1">
      <c r="A45" s="46" t="s">
        <v>52</v>
      </c>
      <c r="B45" s="63" t="s">
        <v>97</v>
      </c>
      <c r="C45" s="49">
        <v>14</v>
      </c>
      <c r="D45" s="86">
        <v>8</v>
      </c>
      <c r="E45" s="86">
        <v>8</v>
      </c>
      <c r="F45" s="86">
        <v>0</v>
      </c>
      <c r="G45" s="80">
        <v>343.1</v>
      </c>
      <c r="H45" s="50">
        <v>343.1</v>
      </c>
      <c r="I45" s="50">
        <v>0</v>
      </c>
      <c r="J45" s="80">
        <f t="shared" si="13"/>
        <v>10601790</v>
      </c>
      <c r="K45" s="80">
        <f t="shared" si="14"/>
        <v>3710626.4999999995</v>
      </c>
      <c r="L45" s="80">
        <f t="shared" si="15"/>
        <v>6361074</v>
      </c>
      <c r="M45" s="80">
        <f t="shared" si="16"/>
        <v>530089.5</v>
      </c>
      <c r="N45" s="11"/>
      <c r="O45" s="11"/>
      <c r="P45" s="7"/>
      <c r="Q45" s="7"/>
      <c r="R45" s="7"/>
      <c r="S45" s="7"/>
    </row>
    <row r="46" spans="1:19" s="13" customFormat="1" ht="33" customHeight="1" hidden="1">
      <c r="A46" s="46" t="s">
        <v>53</v>
      </c>
      <c r="B46" s="63" t="s">
        <v>98</v>
      </c>
      <c r="C46" s="49">
        <v>9</v>
      </c>
      <c r="D46" s="86">
        <v>4</v>
      </c>
      <c r="E46" s="86">
        <v>4</v>
      </c>
      <c r="F46" s="86">
        <v>0</v>
      </c>
      <c r="G46" s="80">
        <v>163.1</v>
      </c>
      <c r="H46" s="50">
        <v>163.1</v>
      </c>
      <c r="I46" s="50">
        <v>0</v>
      </c>
      <c r="J46" s="80">
        <f t="shared" si="13"/>
        <v>5039790</v>
      </c>
      <c r="K46" s="80">
        <f t="shared" si="14"/>
        <v>1763926.5</v>
      </c>
      <c r="L46" s="80">
        <f t="shared" si="15"/>
        <v>3023874</v>
      </c>
      <c r="M46" s="80">
        <f t="shared" si="16"/>
        <v>251989.5</v>
      </c>
      <c r="N46" s="11"/>
      <c r="O46" s="11"/>
      <c r="P46" s="7"/>
      <c r="Q46" s="7"/>
      <c r="R46" s="7"/>
      <c r="S46" s="7"/>
    </row>
    <row r="47" spans="1:19" s="13" customFormat="1" ht="33" customHeight="1" hidden="1">
      <c r="A47" s="46" t="s">
        <v>54</v>
      </c>
      <c r="B47" s="63" t="s">
        <v>99</v>
      </c>
      <c r="C47" s="49">
        <v>5</v>
      </c>
      <c r="D47" s="86">
        <v>3</v>
      </c>
      <c r="E47" s="86">
        <v>3</v>
      </c>
      <c r="F47" s="86">
        <v>0</v>
      </c>
      <c r="G47" s="80">
        <v>80.8</v>
      </c>
      <c r="H47" s="50">
        <v>80.8</v>
      </c>
      <c r="I47" s="50">
        <v>0</v>
      </c>
      <c r="J47" s="80">
        <f t="shared" si="13"/>
        <v>2496720</v>
      </c>
      <c r="K47" s="80">
        <f t="shared" si="14"/>
        <v>873852</v>
      </c>
      <c r="L47" s="80">
        <f t="shared" si="15"/>
        <v>1498032</v>
      </c>
      <c r="M47" s="80">
        <f t="shared" si="16"/>
        <v>124836</v>
      </c>
      <c r="N47" s="11"/>
      <c r="O47" s="11"/>
      <c r="P47" s="7"/>
      <c r="Q47" s="7"/>
      <c r="R47" s="7"/>
      <c r="S47" s="7"/>
    </row>
    <row r="48" spans="1:19" s="13" customFormat="1" ht="33" customHeight="1" hidden="1">
      <c r="A48" s="46" t="s">
        <v>55</v>
      </c>
      <c r="B48" s="63" t="s">
        <v>132</v>
      </c>
      <c r="C48" s="49">
        <v>13</v>
      </c>
      <c r="D48" s="86">
        <v>11</v>
      </c>
      <c r="E48" s="86">
        <v>11</v>
      </c>
      <c r="F48" s="86">
        <v>0</v>
      </c>
      <c r="G48" s="80">
        <v>409.2</v>
      </c>
      <c r="H48" s="50">
        <v>409.2</v>
      </c>
      <c r="I48" s="50">
        <v>0</v>
      </c>
      <c r="J48" s="80">
        <f t="shared" si="13"/>
        <v>12644280</v>
      </c>
      <c r="K48" s="80">
        <f t="shared" si="14"/>
        <v>4425498</v>
      </c>
      <c r="L48" s="80">
        <f t="shared" si="15"/>
        <v>7586568</v>
      </c>
      <c r="M48" s="80">
        <f t="shared" si="16"/>
        <v>632214</v>
      </c>
      <c r="N48" s="11"/>
      <c r="O48" s="11"/>
      <c r="P48" s="7"/>
      <c r="Q48" s="7"/>
      <c r="R48" s="7"/>
      <c r="S48" s="7"/>
    </row>
    <row r="49" spans="1:19" s="13" customFormat="1" ht="33" customHeight="1" hidden="1">
      <c r="A49" s="46" t="s">
        <v>56</v>
      </c>
      <c r="B49" s="63" t="s">
        <v>131</v>
      </c>
      <c r="C49" s="49">
        <v>22</v>
      </c>
      <c r="D49" s="86">
        <v>9</v>
      </c>
      <c r="E49" s="86">
        <v>8</v>
      </c>
      <c r="F49" s="86">
        <v>1</v>
      </c>
      <c r="G49" s="80">
        <v>402.9</v>
      </c>
      <c r="H49" s="50">
        <v>363.5</v>
      </c>
      <c r="I49" s="50">
        <v>39.4</v>
      </c>
      <c r="J49" s="80">
        <f t="shared" si="13"/>
        <v>12449610</v>
      </c>
      <c r="K49" s="80">
        <f t="shared" si="14"/>
        <v>4357363.5</v>
      </c>
      <c r="L49" s="80">
        <f t="shared" si="15"/>
        <v>7469766</v>
      </c>
      <c r="M49" s="80">
        <f t="shared" si="16"/>
        <v>622480.5</v>
      </c>
      <c r="N49" s="11"/>
      <c r="O49" s="11"/>
      <c r="P49" s="7"/>
      <c r="Q49" s="7"/>
      <c r="R49" s="7"/>
      <c r="S49" s="7"/>
    </row>
    <row r="50" spans="1:19" s="13" customFormat="1" ht="33" customHeight="1" hidden="1">
      <c r="A50" s="46" t="s">
        <v>57</v>
      </c>
      <c r="B50" s="63" t="s">
        <v>100</v>
      </c>
      <c r="C50" s="49">
        <v>17</v>
      </c>
      <c r="D50" s="86">
        <v>9</v>
      </c>
      <c r="E50" s="86">
        <v>9</v>
      </c>
      <c r="F50" s="86">
        <v>0</v>
      </c>
      <c r="G50" s="80">
        <v>418.6</v>
      </c>
      <c r="H50" s="50">
        <v>418.6</v>
      </c>
      <c r="I50" s="50">
        <v>0</v>
      </c>
      <c r="J50" s="80">
        <f t="shared" si="13"/>
        <v>12934740</v>
      </c>
      <c r="K50" s="80">
        <f t="shared" si="14"/>
        <v>4527159</v>
      </c>
      <c r="L50" s="80">
        <f t="shared" si="15"/>
        <v>7760844</v>
      </c>
      <c r="M50" s="80">
        <f t="shared" si="16"/>
        <v>646737</v>
      </c>
      <c r="N50" s="11"/>
      <c r="O50" s="11"/>
      <c r="P50" s="7"/>
      <c r="Q50" s="7"/>
      <c r="R50" s="7"/>
      <c r="S50" s="7"/>
    </row>
    <row r="51" spans="1:19" s="13" customFormat="1" ht="33" customHeight="1" hidden="1">
      <c r="A51" s="46" t="s">
        <v>58</v>
      </c>
      <c r="B51" s="63" t="s">
        <v>101</v>
      </c>
      <c r="C51" s="49">
        <v>21</v>
      </c>
      <c r="D51" s="86">
        <v>8</v>
      </c>
      <c r="E51" s="86">
        <v>8</v>
      </c>
      <c r="F51" s="86">
        <v>0</v>
      </c>
      <c r="G51" s="80">
        <v>398.1</v>
      </c>
      <c r="H51" s="50">
        <v>398.1</v>
      </c>
      <c r="I51" s="50">
        <v>0</v>
      </c>
      <c r="J51" s="80">
        <f t="shared" si="13"/>
        <v>12301290</v>
      </c>
      <c r="K51" s="80">
        <f t="shared" si="14"/>
        <v>4305451.5</v>
      </c>
      <c r="L51" s="80">
        <f t="shared" si="15"/>
        <v>7380774</v>
      </c>
      <c r="M51" s="80">
        <f t="shared" si="16"/>
        <v>615064.5</v>
      </c>
      <c r="N51" s="11"/>
      <c r="O51" s="11"/>
      <c r="P51" s="7"/>
      <c r="Q51" s="7"/>
      <c r="R51" s="7"/>
      <c r="S51" s="7"/>
    </row>
    <row r="52" spans="1:19" s="13" customFormat="1" ht="57" customHeight="1" hidden="1">
      <c r="A52" s="51"/>
      <c r="B52" s="64" t="s">
        <v>133</v>
      </c>
      <c r="C52" s="52">
        <f aca="true" t="shared" si="17" ref="C52:M52">SUM(C53:C57)</f>
        <v>92</v>
      </c>
      <c r="D52" s="106">
        <f t="shared" si="17"/>
        <v>32</v>
      </c>
      <c r="E52" s="106">
        <f t="shared" si="17"/>
        <v>24</v>
      </c>
      <c r="F52" s="106">
        <f t="shared" si="17"/>
        <v>8</v>
      </c>
      <c r="G52" s="100">
        <f t="shared" si="17"/>
        <v>1849.6</v>
      </c>
      <c r="H52" s="53">
        <f t="shared" si="17"/>
        <v>1354.6</v>
      </c>
      <c r="I52" s="53">
        <f t="shared" si="17"/>
        <v>495</v>
      </c>
      <c r="J52" s="100">
        <f t="shared" si="17"/>
        <v>57152640</v>
      </c>
      <c r="K52" s="100">
        <f t="shared" si="17"/>
        <v>23003424</v>
      </c>
      <c r="L52" s="100">
        <f t="shared" si="17"/>
        <v>31291584</v>
      </c>
      <c r="M52" s="100">
        <f t="shared" si="17"/>
        <v>2857632</v>
      </c>
      <c r="N52" s="27"/>
      <c r="O52" s="27"/>
      <c r="P52" s="17"/>
      <c r="Q52" s="17"/>
      <c r="R52" s="17"/>
      <c r="S52" s="17"/>
    </row>
    <row r="53" spans="1:19" s="13" customFormat="1" ht="33" customHeight="1" hidden="1">
      <c r="A53" s="54" t="s">
        <v>59</v>
      </c>
      <c r="B53" s="65" t="s">
        <v>134</v>
      </c>
      <c r="C53" s="55">
        <v>34</v>
      </c>
      <c r="D53" s="107">
        <v>11</v>
      </c>
      <c r="E53" s="107">
        <v>7</v>
      </c>
      <c r="F53" s="107">
        <v>4</v>
      </c>
      <c r="G53" s="101">
        <v>759</v>
      </c>
      <c r="H53" s="56">
        <v>505</v>
      </c>
      <c r="I53" s="56">
        <v>254</v>
      </c>
      <c r="J53" s="101">
        <f>G53*30900</f>
        <v>23453100</v>
      </c>
      <c r="K53" s="101">
        <v>9439638.22</v>
      </c>
      <c r="L53" s="101">
        <v>12840806.78</v>
      </c>
      <c r="M53" s="101">
        <f>J53*0.05</f>
        <v>1172655</v>
      </c>
      <c r="N53" s="12"/>
      <c r="O53" s="12"/>
      <c r="P53" s="10"/>
      <c r="Q53" s="10"/>
      <c r="R53" s="10"/>
      <c r="S53" s="10"/>
    </row>
    <row r="54" spans="1:19" s="13" customFormat="1" ht="33" customHeight="1" hidden="1">
      <c r="A54" s="54" t="s">
        <v>60</v>
      </c>
      <c r="B54" s="66" t="s">
        <v>135</v>
      </c>
      <c r="C54" s="55">
        <v>29</v>
      </c>
      <c r="D54" s="107">
        <v>13</v>
      </c>
      <c r="E54" s="107">
        <v>11</v>
      </c>
      <c r="F54" s="107">
        <v>2</v>
      </c>
      <c r="G54" s="101">
        <v>569.1</v>
      </c>
      <c r="H54" s="56">
        <v>480.9</v>
      </c>
      <c r="I54" s="56">
        <v>88.2</v>
      </c>
      <c r="J54" s="101">
        <f>G54*30900</f>
        <v>17585190</v>
      </c>
      <c r="K54" s="101">
        <v>7077863.12</v>
      </c>
      <c r="L54" s="101">
        <v>9628067.38</v>
      </c>
      <c r="M54" s="101">
        <f>J54*0.05</f>
        <v>879259.5</v>
      </c>
      <c r="N54" s="12"/>
      <c r="O54" s="12"/>
      <c r="P54" s="10"/>
      <c r="Q54" s="10"/>
      <c r="R54" s="10"/>
      <c r="S54" s="10"/>
    </row>
    <row r="55" spans="1:19" s="13" customFormat="1" ht="33" customHeight="1" hidden="1">
      <c r="A55" s="54" t="s">
        <v>61</v>
      </c>
      <c r="B55" s="66" t="s">
        <v>136</v>
      </c>
      <c r="C55" s="55">
        <v>18</v>
      </c>
      <c r="D55" s="107">
        <v>6</v>
      </c>
      <c r="E55" s="107">
        <v>4</v>
      </c>
      <c r="F55" s="107">
        <v>2</v>
      </c>
      <c r="G55" s="101">
        <f>H55+I55</f>
        <v>410.40000000000003</v>
      </c>
      <c r="H55" s="56">
        <v>257.6</v>
      </c>
      <c r="I55" s="56">
        <v>152.8</v>
      </c>
      <c r="J55" s="101">
        <f>G55*30900</f>
        <v>12681360.000000002</v>
      </c>
      <c r="K55" s="101">
        <v>5104120.59</v>
      </c>
      <c r="L55" s="101">
        <v>6943171.41</v>
      </c>
      <c r="M55" s="101">
        <f>J55*0.05</f>
        <v>634068.0000000001</v>
      </c>
      <c r="N55" s="12"/>
      <c r="O55" s="12"/>
      <c r="P55" s="10"/>
      <c r="Q55" s="10"/>
      <c r="R55" s="10"/>
      <c r="S55" s="10"/>
    </row>
    <row r="56" spans="1:19" s="13" customFormat="1" ht="33" customHeight="1" hidden="1">
      <c r="A56" s="54" t="s">
        <v>62</v>
      </c>
      <c r="B56" s="66" t="s">
        <v>137</v>
      </c>
      <c r="C56" s="55">
        <v>7</v>
      </c>
      <c r="D56" s="107">
        <v>1</v>
      </c>
      <c r="E56" s="107">
        <v>1</v>
      </c>
      <c r="F56" s="107">
        <v>0</v>
      </c>
      <c r="G56" s="101">
        <v>69</v>
      </c>
      <c r="H56" s="56">
        <v>69</v>
      </c>
      <c r="I56" s="56">
        <v>0</v>
      </c>
      <c r="J56" s="101">
        <f>G56*30900</f>
        <v>2132100</v>
      </c>
      <c r="K56" s="101">
        <v>858148.93</v>
      </c>
      <c r="L56" s="101">
        <v>1167346.07</v>
      </c>
      <c r="M56" s="101">
        <f>J56*0.05</f>
        <v>106605</v>
      </c>
      <c r="N56" s="12"/>
      <c r="O56" s="12"/>
      <c r="P56" s="7"/>
      <c r="Q56" s="7"/>
      <c r="R56" s="7"/>
      <c r="S56" s="7"/>
    </row>
    <row r="57" spans="1:19" s="13" customFormat="1" ht="33" customHeight="1" hidden="1">
      <c r="A57" s="54" t="s">
        <v>63</v>
      </c>
      <c r="B57" s="66" t="s">
        <v>138</v>
      </c>
      <c r="C57" s="55">
        <v>4</v>
      </c>
      <c r="D57" s="107">
        <v>1</v>
      </c>
      <c r="E57" s="107">
        <v>1</v>
      </c>
      <c r="F57" s="107">
        <v>0</v>
      </c>
      <c r="G57" s="101">
        <v>42.1</v>
      </c>
      <c r="H57" s="56">
        <v>42.1</v>
      </c>
      <c r="I57" s="56">
        <v>0</v>
      </c>
      <c r="J57" s="101">
        <f>G57*30900</f>
        <v>1300890</v>
      </c>
      <c r="K57" s="101">
        <v>523653.14</v>
      </c>
      <c r="L57" s="101">
        <v>712192.36</v>
      </c>
      <c r="M57" s="101">
        <f>J57*0.05</f>
        <v>65044.5</v>
      </c>
      <c r="N57" s="12"/>
      <c r="O57" s="12"/>
      <c r="P57" s="7"/>
      <c r="Q57" s="7"/>
      <c r="R57" s="7"/>
      <c r="S57" s="7"/>
    </row>
    <row r="58" spans="1:19" s="30" customFormat="1" ht="33" customHeight="1" hidden="1">
      <c r="A58" s="46"/>
      <c r="B58" s="62" t="s">
        <v>43</v>
      </c>
      <c r="C58" s="44">
        <f aca="true" t="shared" si="18" ref="C58:M58">SUM(C59:C68)</f>
        <v>96</v>
      </c>
      <c r="D58" s="104">
        <f t="shared" si="18"/>
        <v>41</v>
      </c>
      <c r="E58" s="104">
        <f t="shared" si="18"/>
        <v>15</v>
      </c>
      <c r="F58" s="104">
        <f t="shared" si="18"/>
        <v>26</v>
      </c>
      <c r="G58" s="82">
        <f t="shared" si="18"/>
        <v>1727.3</v>
      </c>
      <c r="H58" s="45">
        <f t="shared" si="18"/>
        <v>638.1899999999999</v>
      </c>
      <c r="I58" s="45">
        <f t="shared" si="18"/>
        <v>1089.11</v>
      </c>
      <c r="J58" s="82">
        <f t="shared" si="18"/>
        <v>53373570</v>
      </c>
      <c r="K58" s="82">
        <f t="shared" si="18"/>
        <v>18680749.5</v>
      </c>
      <c r="L58" s="82">
        <f t="shared" si="18"/>
        <v>32024142</v>
      </c>
      <c r="M58" s="82">
        <f t="shared" si="18"/>
        <v>2668678.5</v>
      </c>
      <c r="N58" s="5"/>
      <c r="O58" s="5"/>
      <c r="P58" s="7"/>
      <c r="Q58" s="7"/>
      <c r="R58" s="7"/>
      <c r="S58" s="7"/>
    </row>
    <row r="59" spans="1:19" s="13" customFormat="1" ht="33" customHeight="1" hidden="1">
      <c r="A59" s="46" t="s">
        <v>64</v>
      </c>
      <c r="B59" s="67" t="s">
        <v>114</v>
      </c>
      <c r="C59" s="57">
        <v>3</v>
      </c>
      <c r="D59" s="108">
        <v>2</v>
      </c>
      <c r="E59" s="86">
        <v>1</v>
      </c>
      <c r="F59" s="86">
        <v>1</v>
      </c>
      <c r="G59" s="102">
        <f>H59+I59</f>
        <v>106.21000000000001</v>
      </c>
      <c r="H59" s="50">
        <v>50.1</v>
      </c>
      <c r="I59" s="50">
        <v>56.11</v>
      </c>
      <c r="J59" s="80">
        <f>G59*30900</f>
        <v>3281889.0000000005</v>
      </c>
      <c r="K59" s="80">
        <f>J59*0.35</f>
        <v>1148661.1500000001</v>
      </c>
      <c r="L59" s="80">
        <f>J59*0.6</f>
        <v>1969133.4000000001</v>
      </c>
      <c r="M59" s="80">
        <f>J59*0.05</f>
        <v>164094.45000000004</v>
      </c>
      <c r="N59" s="11"/>
      <c r="O59" s="11"/>
      <c r="P59" s="7"/>
      <c r="Q59" s="7"/>
      <c r="R59" s="7"/>
      <c r="S59" s="7"/>
    </row>
    <row r="60" spans="1:19" s="13" customFormat="1" ht="33" customHeight="1" hidden="1">
      <c r="A60" s="46" t="s">
        <v>65</v>
      </c>
      <c r="B60" s="67" t="s">
        <v>115</v>
      </c>
      <c r="C60" s="57">
        <v>3</v>
      </c>
      <c r="D60" s="108">
        <v>2</v>
      </c>
      <c r="E60" s="86">
        <v>1</v>
      </c>
      <c r="F60" s="86">
        <v>1</v>
      </c>
      <c r="G60" s="102">
        <v>90.25</v>
      </c>
      <c r="H60" s="50">
        <v>47.05</v>
      </c>
      <c r="I60" s="50">
        <v>43.2</v>
      </c>
      <c r="J60" s="80">
        <f aca="true" t="shared" si="19" ref="J60:J68">G60*30900</f>
        <v>2788725</v>
      </c>
      <c r="K60" s="80">
        <f aca="true" t="shared" si="20" ref="K60:K68">J60*0.35</f>
        <v>976053.7499999999</v>
      </c>
      <c r="L60" s="80">
        <f aca="true" t="shared" si="21" ref="L60:L68">J60*0.6</f>
        <v>1673235</v>
      </c>
      <c r="M60" s="80">
        <f aca="true" t="shared" si="22" ref="M60:M68">J60*0.05</f>
        <v>139436.25</v>
      </c>
      <c r="N60" s="11"/>
      <c r="O60" s="11"/>
      <c r="P60" s="7"/>
      <c r="Q60" s="7"/>
      <c r="R60" s="7"/>
      <c r="S60" s="7"/>
    </row>
    <row r="61" spans="1:19" s="13" customFormat="1" ht="33" customHeight="1" hidden="1">
      <c r="A61" s="46" t="s">
        <v>66</v>
      </c>
      <c r="B61" s="67" t="s">
        <v>116</v>
      </c>
      <c r="C61" s="57">
        <v>12</v>
      </c>
      <c r="D61" s="108">
        <v>8</v>
      </c>
      <c r="E61" s="86">
        <v>0</v>
      </c>
      <c r="F61" s="86">
        <v>8</v>
      </c>
      <c r="G61" s="102">
        <v>333.6</v>
      </c>
      <c r="H61" s="50">
        <v>0</v>
      </c>
      <c r="I61" s="50">
        <v>333.6</v>
      </c>
      <c r="J61" s="80">
        <f t="shared" si="19"/>
        <v>10308240</v>
      </c>
      <c r="K61" s="80">
        <f t="shared" si="20"/>
        <v>3607884</v>
      </c>
      <c r="L61" s="80">
        <f t="shared" si="21"/>
        <v>6184944</v>
      </c>
      <c r="M61" s="80">
        <f t="shared" si="22"/>
        <v>515412</v>
      </c>
      <c r="N61" s="11"/>
      <c r="O61" s="11"/>
      <c r="P61" s="7"/>
      <c r="Q61" s="7"/>
      <c r="R61" s="7"/>
      <c r="S61" s="7"/>
    </row>
    <row r="62" spans="1:19" s="13" customFormat="1" ht="33" customHeight="1" hidden="1">
      <c r="A62" s="46" t="s">
        <v>67</v>
      </c>
      <c r="B62" s="67" t="s">
        <v>29</v>
      </c>
      <c r="C62" s="57">
        <v>51</v>
      </c>
      <c r="D62" s="108">
        <v>16</v>
      </c>
      <c r="E62" s="86">
        <v>10</v>
      </c>
      <c r="F62" s="86">
        <v>6</v>
      </c>
      <c r="G62" s="102">
        <v>646.34</v>
      </c>
      <c r="H62" s="50">
        <v>379.94</v>
      </c>
      <c r="I62" s="50">
        <v>266.4</v>
      </c>
      <c r="J62" s="80">
        <f t="shared" si="19"/>
        <v>19971906</v>
      </c>
      <c r="K62" s="80">
        <f t="shared" si="20"/>
        <v>6990167.1</v>
      </c>
      <c r="L62" s="80">
        <f t="shared" si="21"/>
        <v>11983143.6</v>
      </c>
      <c r="M62" s="80">
        <f t="shared" si="22"/>
        <v>998595.3</v>
      </c>
      <c r="N62" s="11"/>
      <c r="O62" s="11"/>
      <c r="P62" s="7"/>
      <c r="Q62" s="7"/>
      <c r="R62" s="7"/>
      <c r="S62" s="7"/>
    </row>
    <row r="63" spans="1:19" s="13" customFormat="1" ht="33" customHeight="1" hidden="1">
      <c r="A63" s="46" t="s">
        <v>68</v>
      </c>
      <c r="B63" s="63" t="s">
        <v>117</v>
      </c>
      <c r="C63" s="57">
        <v>5</v>
      </c>
      <c r="D63" s="108">
        <v>3</v>
      </c>
      <c r="E63" s="86">
        <v>0</v>
      </c>
      <c r="F63" s="86">
        <v>3</v>
      </c>
      <c r="G63" s="102">
        <v>91.8</v>
      </c>
      <c r="H63" s="50">
        <v>0</v>
      </c>
      <c r="I63" s="50">
        <v>91.8</v>
      </c>
      <c r="J63" s="80">
        <f t="shared" si="19"/>
        <v>2836620</v>
      </c>
      <c r="K63" s="80">
        <f t="shared" si="20"/>
        <v>992816.9999999999</v>
      </c>
      <c r="L63" s="80">
        <f t="shared" si="21"/>
        <v>1701972</v>
      </c>
      <c r="M63" s="80">
        <f t="shared" si="22"/>
        <v>141831</v>
      </c>
      <c r="N63" s="11"/>
      <c r="O63" s="11"/>
      <c r="P63" s="7"/>
      <c r="Q63" s="7"/>
      <c r="R63" s="7"/>
      <c r="S63" s="7"/>
    </row>
    <row r="64" spans="1:19" s="13" customFormat="1" ht="33" customHeight="1" hidden="1">
      <c r="A64" s="46" t="s">
        <v>69</v>
      </c>
      <c r="B64" s="63" t="s">
        <v>118</v>
      </c>
      <c r="C64" s="57">
        <v>4</v>
      </c>
      <c r="D64" s="108">
        <v>2</v>
      </c>
      <c r="E64" s="86">
        <v>1</v>
      </c>
      <c r="F64" s="86">
        <v>1</v>
      </c>
      <c r="G64" s="102">
        <v>81.7</v>
      </c>
      <c r="H64" s="50">
        <v>40.8</v>
      </c>
      <c r="I64" s="50">
        <v>40.9</v>
      </c>
      <c r="J64" s="80">
        <f t="shared" si="19"/>
        <v>2524530</v>
      </c>
      <c r="K64" s="80">
        <f t="shared" si="20"/>
        <v>883585.5</v>
      </c>
      <c r="L64" s="80">
        <f t="shared" si="21"/>
        <v>1514718</v>
      </c>
      <c r="M64" s="80">
        <f t="shared" si="22"/>
        <v>126226.5</v>
      </c>
      <c r="N64" s="11"/>
      <c r="O64" s="11"/>
      <c r="P64" s="7"/>
      <c r="Q64" s="7"/>
      <c r="R64" s="7"/>
      <c r="S64" s="7"/>
    </row>
    <row r="65" spans="1:19" s="13" customFormat="1" ht="33" customHeight="1" hidden="1">
      <c r="A65" s="46" t="s">
        <v>70</v>
      </c>
      <c r="B65" s="63" t="s">
        <v>119</v>
      </c>
      <c r="C65" s="57">
        <v>2</v>
      </c>
      <c r="D65" s="108">
        <v>2</v>
      </c>
      <c r="E65" s="86">
        <v>0</v>
      </c>
      <c r="F65" s="86">
        <v>2</v>
      </c>
      <c r="G65" s="102">
        <v>89.6</v>
      </c>
      <c r="H65" s="50">
        <v>0</v>
      </c>
      <c r="I65" s="50">
        <v>89.6</v>
      </c>
      <c r="J65" s="80">
        <f t="shared" si="19"/>
        <v>2768640</v>
      </c>
      <c r="K65" s="80">
        <f t="shared" si="20"/>
        <v>969023.9999999999</v>
      </c>
      <c r="L65" s="80">
        <f t="shared" si="21"/>
        <v>1661184</v>
      </c>
      <c r="M65" s="80">
        <f t="shared" si="22"/>
        <v>138432</v>
      </c>
      <c r="N65" s="11"/>
      <c r="O65" s="11"/>
      <c r="P65" s="7"/>
      <c r="Q65" s="7"/>
      <c r="R65" s="7"/>
      <c r="S65" s="7"/>
    </row>
    <row r="66" spans="1:19" s="13" customFormat="1" ht="33" customHeight="1" hidden="1">
      <c r="A66" s="46" t="s">
        <v>71</v>
      </c>
      <c r="B66" s="63" t="s">
        <v>120</v>
      </c>
      <c r="C66" s="57">
        <v>7</v>
      </c>
      <c r="D66" s="108">
        <v>2</v>
      </c>
      <c r="E66" s="86">
        <v>0</v>
      </c>
      <c r="F66" s="86">
        <v>2</v>
      </c>
      <c r="G66" s="102">
        <v>63</v>
      </c>
      <c r="H66" s="50">
        <v>0</v>
      </c>
      <c r="I66" s="50">
        <v>63</v>
      </c>
      <c r="J66" s="80">
        <f t="shared" si="19"/>
        <v>1946700</v>
      </c>
      <c r="K66" s="80">
        <f t="shared" si="20"/>
        <v>681345</v>
      </c>
      <c r="L66" s="80">
        <f t="shared" si="21"/>
        <v>1168020</v>
      </c>
      <c r="M66" s="80">
        <f t="shared" si="22"/>
        <v>97335</v>
      </c>
      <c r="N66" s="11"/>
      <c r="O66" s="11"/>
      <c r="P66" s="7"/>
      <c r="Q66" s="7"/>
      <c r="R66" s="7"/>
      <c r="S66" s="7"/>
    </row>
    <row r="67" spans="1:19" s="13" customFormat="1" ht="33" customHeight="1" hidden="1">
      <c r="A67" s="46" t="s">
        <v>72</v>
      </c>
      <c r="B67" s="63" t="s">
        <v>121</v>
      </c>
      <c r="C67" s="57">
        <v>5</v>
      </c>
      <c r="D67" s="108">
        <v>2</v>
      </c>
      <c r="E67" s="86">
        <v>0</v>
      </c>
      <c r="F67" s="86">
        <v>2</v>
      </c>
      <c r="G67" s="102">
        <v>104.5</v>
      </c>
      <c r="H67" s="50">
        <v>0</v>
      </c>
      <c r="I67" s="50">
        <v>104.5</v>
      </c>
      <c r="J67" s="80">
        <f t="shared" si="19"/>
        <v>3229050</v>
      </c>
      <c r="K67" s="80">
        <f t="shared" si="20"/>
        <v>1130167.5</v>
      </c>
      <c r="L67" s="80">
        <f t="shared" si="21"/>
        <v>1937430</v>
      </c>
      <c r="M67" s="80">
        <f t="shared" si="22"/>
        <v>161452.5</v>
      </c>
      <c r="N67" s="11"/>
      <c r="O67" s="11"/>
      <c r="P67" s="7"/>
      <c r="Q67" s="7"/>
      <c r="R67" s="7"/>
      <c r="S67" s="7"/>
    </row>
    <row r="68" spans="1:19" s="13" customFormat="1" ht="33" customHeight="1" hidden="1">
      <c r="A68" s="46" t="s">
        <v>73</v>
      </c>
      <c r="B68" s="63" t="s">
        <v>122</v>
      </c>
      <c r="C68" s="57">
        <v>4</v>
      </c>
      <c r="D68" s="108">
        <v>2</v>
      </c>
      <c r="E68" s="86">
        <v>2</v>
      </c>
      <c r="F68" s="86">
        <v>0</v>
      </c>
      <c r="G68" s="102">
        <v>120.3</v>
      </c>
      <c r="H68" s="50">
        <v>120.3</v>
      </c>
      <c r="I68" s="50">
        <v>0</v>
      </c>
      <c r="J68" s="80">
        <f t="shared" si="19"/>
        <v>3717270</v>
      </c>
      <c r="K68" s="80">
        <f t="shared" si="20"/>
        <v>1301044.5</v>
      </c>
      <c r="L68" s="80">
        <f t="shared" si="21"/>
        <v>2230362</v>
      </c>
      <c r="M68" s="80">
        <f t="shared" si="22"/>
        <v>185863.5</v>
      </c>
      <c r="N68" s="11"/>
      <c r="O68" s="11"/>
      <c r="P68" s="7"/>
      <c r="Q68" s="7"/>
      <c r="R68" s="7"/>
      <c r="S68" s="7"/>
    </row>
    <row r="69" spans="1:19" s="13" customFormat="1" ht="33" customHeight="1" hidden="1">
      <c r="A69" s="46"/>
      <c r="B69" s="62" t="s">
        <v>42</v>
      </c>
      <c r="C69" s="44">
        <f aca="true" t="shared" si="23" ref="C69:M69">SUM(C70:C82)</f>
        <v>224</v>
      </c>
      <c r="D69" s="104">
        <f t="shared" si="23"/>
        <v>94</v>
      </c>
      <c r="E69" s="104">
        <f t="shared" si="23"/>
        <v>56</v>
      </c>
      <c r="F69" s="104">
        <f t="shared" si="23"/>
        <v>38</v>
      </c>
      <c r="G69" s="82">
        <f t="shared" si="23"/>
        <v>3562.1999999999994</v>
      </c>
      <c r="H69" s="45">
        <f t="shared" si="23"/>
        <v>2313.3999999999996</v>
      </c>
      <c r="I69" s="45">
        <f t="shared" si="23"/>
        <v>1248.8</v>
      </c>
      <c r="J69" s="82">
        <f t="shared" si="23"/>
        <v>110071980</v>
      </c>
      <c r="K69" s="82">
        <f t="shared" si="23"/>
        <v>38525193</v>
      </c>
      <c r="L69" s="82">
        <f t="shared" si="23"/>
        <v>66043188</v>
      </c>
      <c r="M69" s="82">
        <f t="shared" si="23"/>
        <v>5503599</v>
      </c>
      <c r="N69" s="5"/>
      <c r="O69" s="5"/>
      <c r="P69" s="7"/>
      <c r="Q69" s="7"/>
      <c r="R69" s="7"/>
      <c r="S69" s="7"/>
    </row>
    <row r="70" spans="1:19" s="13" customFormat="1" ht="33" customHeight="1" hidden="1">
      <c r="A70" s="46" t="s">
        <v>74</v>
      </c>
      <c r="B70" s="67" t="s">
        <v>102</v>
      </c>
      <c r="C70" s="57">
        <v>33</v>
      </c>
      <c r="D70" s="108">
        <v>15</v>
      </c>
      <c r="E70" s="108">
        <v>10</v>
      </c>
      <c r="F70" s="108">
        <v>5</v>
      </c>
      <c r="G70" s="102">
        <v>602.2</v>
      </c>
      <c r="H70" s="58">
        <v>469.7</v>
      </c>
      <c r="I70" s="58">
        <v>132.5</v>
      </c>
      <c r="J70" s="80">
        <f>G70*30900</f>
        <v>18607980</v>
      </c>
      <c r="K70" s="80">
        <f>J70*0.35</f>
        <v>6512793</v>
      </c>
      <c r="L70" s="80">
        <f>J70*0.6</f>
        <v>11164788</v>
      </c>
      <c r="M70" s="80">
        <f>J70*0.05</f>
        <v>930399</v>
      </c>
      <c r="N70" s="11"/>
      <c r="O70" s="11"/>
      <c r="P70" s="7"/>
      <c r="Q70" s="7"/>
      <c r="R70" s="7"/>
      <c r="S70" s="7"/>
    </row>
    <row r="71" spans="1:19" s="13" customFormat="1" ht="33" customHeight="1" hidden="1">
      <c r="A71" s="46" t="s">
        <v>75</v>
      </c>
      <c r="B71" s="67" t="s">
        <v>103</v>
      </c>
      <c r="C71" s="57">
        <v>16</v>
      </c>
      <c r="D71" s="108">
        <v>7</v>
      </c>
      <c r="E71" s="108">
        <v>7</v>
      </c>
      <c r="F71" s="108">
        <v>0</v>
      </c>
      <c r="G71" s="102">
        <v>270.6</v>
      </c>
      <c r="H71" s="58">
        <v>270.6</v>
      </c>
      <c r="I71" s="58">
        <v>0</v>
      </c>
      <c r="J71" s="80">
        <f aca="true" t="shared" si="24" ref="J71:J82">G71*30900</f>
        <v>8361540.000000001</v>
      </c>
      <c r="K71" s="80">
        <f aca="true" t="shared" si="25" ref="K71:K82">J71*0.35</f>
        <v>2926539</v>
      </c>
      <c r="L71" s="80">
        <f aca="true" t="shared" si="26" ref="L71:L82">J71*0.6</f>
        <v>5016924</v>
      </c>
      <c r="M71" s="80">
        <f aca="true" t="shared" si="27" ref="M71:M82">J71*0.05</f>
        <v>418077.00000000006</v>
      </c>
      <c r="N71" s="11"/>
      <c r="O71" s="11"/>
      <c r="P71" s="7"/>
      <c r="Q71" s="7"/>
      <c r="R71" s="7"/>
      <c r="S71" s="7"/>
    </row>
    <row r="72" spans="1:19" s="13" customFormat="1" ht="33" customHeight="1" hidden="1">
      <c r="A72" s="46" t="s">
        <v>76</v>
      </c>
      <c r="B72" s="67" t="s">
        <v>104</v>
      </c>
      <c r="C72" s="57">
        <v>9</v>
      </c>
      <c r="D72" s="108">
        <v>3</v>
      </c>
      <c r="E72" s="108">
        <v>3</v>
      </c>
      <c r="F72" s="108">
        <v>0</v>
      </c>
      <c r="G72" s="102">
        <v>89.1</v>
      </c>
      <c r="H72" s="58">
        <v>89.1</v>
      </c>
      <c r="I72" s="58">
        <v>0</v>
      </c>
      <c r="J72" s="80">
        <f t="shared" si="24"/>
        <v>2753190</v>
      </c>
      <c r="K72" s="80">
        <f t="shared" si="25"/>
        <v>963616.4999999999</v>
      </c>
      <c r="L72" s="80">
        <f t="shared" si="26"/>
        <v>1651914</v>
      </c>
      <c r="M72" s="80">
        <f t="shared" si="27"/>
        <v>137659.5</v>
      </c>
      <c r="N72" s="11"/>
      <c r="O72" s="11"/>
      <c r="P72" s="7"/>
      <c r="Q72" s="7"/>
      <c r="R72" s="7"/>
      <c r="S72" s="7"/>
    </row>
    <row r="73" spans="1:19" s="13" customFormat="1" ht="33" customHeight="1" hidden="1">
      <c r="A73" s="46" t="s">
        <v>77</v>
      </c>
      <c r="B73" s="67" t="s">
        <v>105</v>
      </c>
      <c r="C73" s="57">
        <v>9</v>
      </c>
      <c r="D73" s="108">
        <v>3</v>
      </c>
      <c r="E73" s="108">
        <v>2</v>
      </c>
      <c r="F73" s="108">
        <v>1</v>
      </c>
      <c r="G73" s="102">
        <v>127.1</v>
      </c>
      <c r="H73" s="58">
        <v>100.1</v>
      </c>
      <c r="I73" s="58">
        <v>27</v>
      </c>
      <c r="J73" s="80">
        <f t="shared" si="24"/>
        <v>3927390</v>
      </c>
      <c r="K73" s="80">
        <f t="shared" si="25"/>
        <v>1374586.5</v>
      </c>
      <c r="L73" s="80">
        <f t="shared" si="26"/>
        <v>2356434</v>
      </c>
      <c r="M73" s="80">
        <f t="shared" si="27"/>
        <v>196369.5</v>
      </c>
      <c r="N73" s="11"/>
      <c r="O73" s="11"/>
      <c r="P73" s="7"/>
      <c r="Q73" s="7"/>
      <c r="R73" s="7"/>
      <c r="S73" s="7"/>
    </row>
    <row r="74" spans="1:19" s="13" customFormat="1" ht="33" customHeight="1" hidden="1">
      <c r="A74" s="46" t="s">
        <v>78</v>
      </c>
      <c r="B74" s="67" t="s">
        <v>106</v>
      </c>
      <c r="C74" s="57">
        <v>20</v>
      </c>
      <c r="D74" s="108">
        <v>8</v>
      </c>
      <c r="E74" s="108">
        <v>5</v>
      </c>
      <c r="F74" s="108">
        <v>3</v>
      </c>
      <c r="G74" s="102">
        <v>369</v>
      </c>
      <c r="H74" s="58">
        <v>231.6</v>
      </c>
      <c r="I74" s="58">
        <v>137.4</v>
      </c>
      <c r="J74" s="80">
        <f t="shared" si="24"/>
        <v>11402100</v>
      </c>
      <c r="K74" s="80">
        <f t="shared" si="25"/>
        <v>3990734.9999999995</v>
      </c>
      <c r="L74" s="80">
        <f t="shared" si="26"/>
        <v>6841260</v>
      </c>
      <c r="M74" s="80">
        <f t="shared" si="27"/>
        <v>570105</v>
      </c>
      <c r="N74" s="11"/>
      <c r="O74" s="11"/>
      <c r="P74" s="7"/>
      <c r="Q74" s="7"/>
      <c r="R74" s="7"/>
      <c r="S74" s="7"/>
    </row>
    <row r="75" spans="1:19" s="13" customFormat="1" ht="33" customHeight="1" hidden="1">
      <c r="A75" s="46" t="s">
        <v>79</v>
      </c>
      <c r="B75" s="67" t="s">
        <v>107</v>
      </c>
      <c r="C75" s="57">
        <v>18</v>
      </c>
      <c r="D75" s="108">
        <v>8</v>
      </c>
      <c r="E75" s="108">
        <v>5</v>
      </c>
      <c r="F75" s="108">
        <v>3</v>
      </c>
      <c r="G75" s="102">
        <v>370.2</v>
      </c>
      <c r="H75" s="58">
        <v>231.1</v>
      </c>
      <c r="I75" s="58">
        <v>139.1</v>
      </c>
      <c r="J75" s="80">
        <f t="shared" si="24"/>
        <v>11439180</v>
      </c>
      <c r="K75" s="80">
        <f t="shared" si="25"/>
        <v>4003712.9999999995</v>
      </c>
      <c r="L75" s="80">
        <f t="shared" si="26"/>
        <v>6863508</v>
      </c>
      <c r="M75" s="80">
        <f t="shared" si="27"/>
        <v>571959</v>
      </c>
      <c r="N75" s="11"/>
      <c r="O75" s="11"/>
      <c r="P75" s="7"/>
      <c r="Q75" s="7"/>
      <c r="R75" s="7"/>
      <c r="S75" s="7"/>
    </row>
    <row r="76" spans="1:19" s="13" customFormat="1" ht="33" customHeight="1" hidden="1">
      <c r="A76" s="46" t="s">
        <v>80</v>
      </c>
      <c r="B76" s="67" t="s">
        <v>108</v>
      </c>
      <c r="C76" s="57">
        <v>24</v>
      </c>
      <c r="D76" s="108">
        <v>8</v>
      </c>
      <c r="E76" s="108">
        <v>5</v>
      </c>
      <c r="F76" s="108">
        <v>3</v>
      </c>
      <c r="G76" s="102">
        <v>371.9</v>
      </c>
      <c r="H76" s="58">
        <v>189.4</v>
      </c>
      <c r="I76" s="58">
        <v>182.5</v>
      </c>
      <c r="J76" s="80">
        <f t="shared" si="24"/>
        <v>11491710</v>
      </c>
      <c r="K76" s="80">
        <f t="shared" si="25"/>
        <v>4022098.4999999995</v>
      </c>
      <c r="L76" s="80">
        <f t="shared" si="26"/>
        <v>6895026</v>
      </c>
      <c r="M76" s="80">
        <f t="shared" si="27"/>
        <v>574585.5</v>
      </c>
      <c r="N76" s="11"/>
      <c r="O76" s="11"/>
      <c r="P76" s="7"/>
      <c r="Q76" s="7"/>
      <c r="R76" s="7"/>
      <c r="S76" s="7"/>
    </row>
    <row r="77" spans="1:19" s="13" customFormat="1" ht="33" customHeight="1" hidden="1">
      <c r="A77" s="46" t="s">
        <v>81</v>
      </c>
      <c r="B77" s="67" t="s">
        <v>109</v>
      </c>
      <c r="C77" s="57">
        <v>53</v>
      </c>
      <c r="D77" s="108">
        <v>23</v>
      </c>
      <c r="E77" s="108">
        <v>0</v>
      </c>
      <c r="F77" s="108">
        <v>23</v>
      </c>
      <c r="G77" s="102">
        <v>630.3</v>
      </c>
      <c r="H77" s="58">
        <v>0</v>
      </c>
      <c r="I77" s="58">
        <v>630.3</v>
      </c>
      <c r="J77" s="80">
        <f t="shared" si="24"/>
        <v>19476270</v>
      </c>
      <c r="K77" s="80">
        <f t="shared" si="25"/>
        <v>6816694.5</v>
      </c>
      <c r="L77" s="80">
        <f t="shared" si="26"/>
        <v>11685762</v>
      </c>
      <c r="M77" s="80">
        <f t="shared" si="27"/>
        <v>973813.5</v>
      </c>
      <c r="N77" s="11"/>
      <c r="O77" s="11"/>
      <c r="P77" s="7"/>
      <c r="Q77" s="7"/>
      <c r="R77" s="7"/>
      <c r="S77" s="7"/>
    </row>
    <row r="78" spans="1:19" s="13" customFormat="1" ht="33" customHeight="1" hidden="1">
      <c r="A78" s="46" t="s">
        <v>82</v>
      </c>
      <c r="B78" s="67" t="s">
        <v>110</v>
      </c>
      <c r="C78" s="57">
        <v>10</v>
      </c>
      <c r="D78" s="108">
        <v>3</v>
      </c>
      <c r="E78" s="108">
        <v>3</v>
      </c>
      <c r="F78" s="108">
        <v>0</v>
      </c>
      <c r="G78" s="102">
        <v>172.1</v>
      </c>
      <c r="H78" s="58">
        <v>172.1</v>
      </c>
      <c r="I78" s="58">
        <v>0</v>
      </c>
      <c r="J78" s="80">
        <f t="shared" si="24"/>
        <v>5317890</v>
      </c>
      <c r="K78" s="80">
        <f t="shared" si="25"/>
        <v>1861261.4999999998</v>
      </c>
      <c r="L78" s="80">
        <f t="shared" si="26"/>
        <v>3190734</v>
      </c>
      <c r="M78" s="80">
        <f t="shared" si="27"/>
        <v>265894.5</v>
      </c>
      <c r="N78" s="11"/>
      <c r="O78" s="11"/>
      <c r="P78" s="7"/>
      <c r="Q78" s="7"/>
      <c r="R78" s="7"/>
      <c r="S78" s="7"/>
    </row>
    <row r="79" spans="1:19" s="13" customFormat="1" ht="33" customHeight="1" hidden="1">
      <c r="A79" s="46" t="s">
        <v>83</v>
      </c>
      <c r="B79" s="67" t="s">
        <v>111</v>
      </c>
      <c r="C79" s="57">
        <v>5</v>
      </c>
      <c r="D79" s="108">
        <v>3</v>
      </c>
      <c r="E79" s="108">
        <v>3</v>
      </c>
      <c r="F79" s="108">
        <v>0</v>
      </c>
      <c r="G79" s="102">
        <v>84</v>
      </c>
      <c r="H79" s="58">
        <v>84</v>
      </c>
      <c r="I79" s="58">
        <v>0</v>
      </c>
      <c r="J79" s="80">
        <f t="shared" si="24"/>
        <v>2595600</v>
      </c>
      <c r="K79" s="80">
        <f t="shared" si="25"/>
        <v>908460</v>
      </c>
      <c r="L79" s="80">
        <f t="shared" si="26"/>
        <v>1557360</v>
      </c>
      <c r="M79" s="80">
        <f t="shared" si="27"/>
        <v>129780</v>
      </c>
      <c r="N79" s="11"/>
      <c r="O79" s="11"/>
      <c r="P79" s="7"/>
      <c r="Q79" s="7"/>
      <c r="R79" s="7"/>
      <c r="S79" s="7"/>
    </row>
    <row r="80" spans="1:19" s="13" customFormat="1" ht="33" customHeight="1" hidden="1">
      <c r="A80" s="46" t="s">
        <v>84</v>
      </c>
      <c r="B80" s="67" t="s">
        <v>112</v>
      </c>
      <c r="C80" s="57">
        <v>8</v>
      </c>
      <c r="D80" s="108">
        <v>4</v>
      </c>
      <c r="E80" s="108">
        <v>4</v>
      </c>
      <c r="F80" s="108">
        <v>0</v>
      </c>
      <c r="G80" s="102">
        <v>210</v>
      </c>
      <c r="H80" s="58">
        <v>210</v>
      </c>
      <c r="I80" s="58">
        <v>0</v>
      </c>
      <c r="J80" s="80">
        <f t="shared" si="24"/>
        <v>6489000</v>
      </c>
      <c r="K80" s="80">
        <f t="shared" si="25"/>
        <v>2271150</v>
      </c>
      <c r="L80" s="80">
        <f t="shared" si="26"/>
        <v>3893400</v>
      </c>
      <c r="M80" s="80">
        <f t="shared" si="27"/>
        <v>324450</v>
      </c>
      <c r="N80" s="11"/>
      <c r="O80" s="11"/>
      <c r="P80" s="7"/>
      <c r="Q80" s="7"/>
      <c r="R80" s="7"/>
      <c r="S80" s="7"/>
    </row>
    <row r="81" spans="1:19" s="13" customFormat="1" ht="33" customHeight="1" hidden="1">
      <c r="A81" s="46" t="s">
        <v>85</v>
      </c>
      <c r="B81" s="67" t="s">
        <v>113</v>
      </c>
      <c r="C81" s="57">
        <v>10</v>
      </c>
      <c r="D81" s="108">
        <v>2</v>
      </c>
      <c r="E81" s="108">
        <v>2</v>
      </c>
      <c r="F81" s="108">
        <v>0</v>
      </c>
      <c r="G81" s="102">
        <v>76.7</v>
      </c>
      <c r="H81" s="58">
        <v>76.7</v>
      </c>
      <c r="I81" s="58">
        <v>0</v>
      </c>
      <c r="J81" s="80">
        <f t="shared" si="24"/>
        <v>2370030</v>
      </c>
      <c r="K81" s="80">
        <f t="shared" si="25"/>
        <v>829510.5</v>
      </c>
      <c r="L81" s="80">
        <f t="shared" si="26"/>
        <v>1422018</v>
      </c>
      <c r="M81" s="80">
        <f t="shared" si="27"/>
        <v>118501.5</v>
      </c>
      <c r="N81" s="11"/>
      <c r="O81" s="11"/>
      <c r="P81" s="7"/>
      <c r="Q81" s="7"/>
      <c r="R81" s="7"/>
      <c r="S81" s="7"/>
    </row>
    <row r="82" spans="1:19" s="13" customFormat="1" ht="33" customHeight="1" hidden="1">
      <c r="A82" s="46" t="s">
        <v>86</v>
      </c>
      <c r="B82" s="67" t="s">
        <v>130</v>
      </c>
      <c r="C82" s="57">
        <v>9</v>
      </c>
      <c r="D82" s="108">
        <v>7</v>
      </c>
      <c r="E82" s="108">
        <v>7</v>
      </c>
      <c r="F82" s="108">
        <v>0</v>
      </c>
      <c r="G82" s="102">
        <v>189</v>
      </c>
      <c r="H82" s="58">
        <v>189</v>
      </c>
      <c r="I82" s="58">
        <v>0</v>
      </c>
      <c r="J82" s="80">
        <f t="shared" si="24"/>
        <v>5840100</v>
      </c>
      <c r="K82" s="80">
        <f t="shared" si="25"/>
        <v>2044034.9999999998</v>
      </c>
      <c r="L82" s="80">
        <f t="shared" si="26"/>
        <v>3504060</v>
      </c>
      <c r="M82" s="80">
        <f t="shared" si="27"/>
        <v>292005</v>
      </c>
      <c r="N82" s="11"/>
      <c r="O82" s="11"/>
      <c r="P82" s="7"/>
      <c r="Q82" s="7"/>
      <c r="R82" s="7"/>
      <c r="S82" s="7"/>
    </row>
    <row r="83" spans="1:19" s="30" customFormat="1" ht="35.25" customHeight="1" hidden="1">
      <c r="A83" s="46"/>
      <c r="B83" s="62" t="s">
        <v>44</v>
      </c>
      <c r="C83" s="44">
        <f aca="true" t="shared" si="28" ref="C83:M83">SUM(C84:C88)</f>
        <v>43</v>
      </c>
      <c r="D83" s="104">
        <f t="shared" si="28"/>
        <v>11</v>
      </c>
      <c r="E83" s="104">
        <f t="shared" si="28"/>
        <v>0</v>
      </c>
      <c r="F83" s="104">
        <f t="shared" si="28"/>
        <v>11</v>
      </c>
      <c r="G83" s="82">
        <f t="shared" si="28"/>
        <v>419.29999999999995</v>
      </c>
      <c r="H83" s="45">
        <f t="shared" si="28"/>
        <v>0</v>
      </c>
      <c r="I83" s="45">
        <f t="shared" si="28"/>
        <v>419.29999999999995</v>
      </c>
      <c r="J83" s="82">
        <f t="shared" si="28"/>
        <v>12937830</v>
      </c>
      <c r="K83" s="82">
        <f t="shared" si="28"/>
        <v>4528240.5</v>
      </c>
      <c r="L83" s="82">
        <f t="shared" si="28"/>
        <v>7762698</v>
      </c>
      <c r="M83" s="82">
        <f t="shared" si="28"/>
        <v>646891.5</v>
      </c>
      <c r="N83" s="5"/>
      <c r="O83" s="5"/>
      <c r="P83" s="7"/>
      <c r="Q83" s="7"/>
      <c r="R83" s="7"/>
      <c r="S83" s="7"/>
    </row>
    <row r="84" spans="1:19" s="13" customFormat="1" ht="33" customHeight="1" hidden="1">
      <c r="A84" s="46" t="s">
        <v>87</v>
      </c>
      <c r="B84" s="63" t="s">
        <v>45</v>
      </c>
      <c r="C84" s="59">
        <v>8</v>
      </c>
      <c r="D84" s="86">
        <v>2</v>
      </c>
      <c r="E84" s="86">
        <v>0</v>
      </c>
      <c r="F84" s="86">
        <v>2</v>
      </c>
      <c r="G84" s="80">
        <f>H84+I84</f>
        <v>83.5</v>
      </c>
      <c r="H84" s="50">
        <v>0</v>
      </c>
      <c r="I84" s="50">
        <v>83.5</v>
      </c>
      <c r="J84" s="80">
        <f>G84*30900</f>
        <v>2580150</v>
      </c>
      <c r="K84" s="80">
        <f>J84*0.35</f>
        <v>903052.5</v>
      </c>
      <c r="L84" s="80">
        <f>J84*0.6</f>
        <v>1548090</v>
      </c>
      <c r="M84" s="80">
        <f>J84*0.05</f>
        <v>129007.5</v>
      </c>
      <c r="N84" s="11"/>
      <c r="O84" s="11"/>
      <c r="P84" s="7"/>
      <c r="Q84" s="7"/>
      <c r="R84" s="7"/>
      <c r="S84" s="7"/>
    </row>
    <row r="85" spans="1:19" s="13" customFormat="1" ht="33" customHeight="1" hidden="1">
      <c r="A85" s="46" t="s">
        <v>88</v>
      </c>
      <c r="B85" s="63" t="s">
        <v>46</v>
      </c>
      <c r="C85" s="59">
        <v>10</v>
      </c>
      <c r="D85" s="86">
        <v>2</v>
      </c>
      <c r="E85" s="86">
        <v>0</v>
      </c>
      <c r="F85" s="86">
        <v>2</v>
      </c>
      <c r="G85" s="80">
        <f>H85+I85</f>
        <v>82</v>
      </c>
      <c r="H85" s="50">
        <v>0</v>
      </c>
      <c r="I85" s="50">
        <v>82</v>
      </c>
      <c r="J85" s="80">
        <f>G85*30900</f>
        <v>2533800</v>
      </c>
      <c r="K85" s="80">
        <f>J85*0.35</f>
        <v>886830</v>
      </c>
      <c r="L85" s="80">
        <f>J85*0.6</f>
        <v>1520280</v>
      </c>
      <c r="M85" s="80">
        <f>J85*0.05</f>
        <v>126690</v>
      </c>
      <c r="N85" s="11"/>
      <c r="O85" s="11"/>
      <c r="P85" s="7"/>
      <c r="Q85" s="7"/>
      <c r="R85" s="7"/>
      <c r="S85" s="7"/>
    </row>
    <row r="86" spans="1:19" s="13" customFormat="1" ht="33" customHeight="1" hidden="1">
      <c r="A86" s="46" t="s">
        <v>89</v>
      </c>
      <c r="B86" s="63" t="s">
        <v>47</v>
      </c>
      <c r="C86" s="59">
        <v>4</v>
      </c>
      <c r="D86" s="86">
        <v>2</v>
      </c>
      <c r="E86" s="86">
        <v>0</v>
      </c>
      <c r="F86" s="86">
        <v>2</v>
      </c>
      <c r="G86" s="80">
        <f>H86+I86</f>
        <v>83.2</v>
      </c>
      <c r="H86" s="50">
        <v>0</v>
      </c>
      <c r="I86" s="50">
        <v>83.2</v>
      </c>
      <c r="J86" s="80">
        <v>2552340</v>
      </c>
      <c r="K86" s="80">
        <v>893319</v>
      </c>
      <c r="L86" s="80">
        <v>1531404</v>
      </c>
      <c r="M86" s="80">
        <v>127617</v>
      </c>
      <c r="N86" s="11"/>
      <c r="O86" s="11"/>
      <c r="P86" s="7"/>
      <c r="Q86" s="7"/>
      <c r="R86" s="7"/>
      <c r="S86" s="7"/>
    </row>
    <row r="87" spans="1:19" s="13" customFormat="1" ht="33" customHeight="1" hidden="1">
      <c r="A87" s="46" t="s">
        <v>90</v>
      </c>
      <c r="B87" s="63" t="s">
        <v>48</v>
      </c>
      <c r="C87" s="59">
        <v>12</v>
      </c>
      <c r="D87" s="86">
        <v>3</v>
      </c>
      <c r="E87" s="86">
        <v>0</v>
      </c>
      <c r="F87" s="86">
        <v>3</v>
      </c>
      <c r="G87" s="80">
        <f>H87+I87</f>
        <v>85.5</v>
      </c>
      <c r="H87" s="50">
        <v>0</v>
      </c>
      <c r="I87" s="50">
        <v>85.5</v>
      </c>
      <c r="J87" s="80">
        <f>G87*30900</f>
        <v>2641950</v>
      </c>
      <c r="K87" s="80">
        <f>J87*0.35</f>
        <v>924682.4999999999</v>
      </c>
      <c r="L87" s="80">
        <f>J87*0.6</f>
        <v>1585170</v>
      </c>
      <c r="M87" s="80">
        <f aca="true" t="shared" si="29" ref="M87:M92">J87*0.05</f>
        <v>132097.5</v>
      </c>
      <c r="N87" s="11"/>
      <c r="O87" s="11"/>
      <c r="P87" s="7"/>
      <c r="Q87" s="7"/>
      <c r="R87" s="7"/>
      <c r="S87" s="7"/>
    </row>
    <row r="88" spans="1:19" s="13" customFormat="1" ht="33" customHeight="1" hidden="1">
      <c r="A88" s="46" t="s">
        <v>91</v>
      </c>
      <c r="B88" s="63" t="s">
        <v>49</v>
      </c>
      <c r="C88" s="59">
        <v>9</v>
      </c>
      <c r="D88" s="86">
        <v>2</v>
      </c>
      <c r="E88" s="86">
        <v>0</v>
      </c>
      <c r="F88" s="86">
        <v>2</v>
      </c>
      <c r="G88" s="80">
        <f>H88+I88</f>
        <v>85.1</v>
      </c>
      <c r="H88" s="50">
        <v>0</v>
      </c>
      <c r="I88" s="50">
        <v>85.1</v>
      </c>
      <c r="J88" s="80">
        <f>G88*30900</f>
        <v>2629590</v>
      </c>
      <c r="K88" s="80">
        <f>J88*0.35</f>
        <v>920356.4999999999</v>
      </c>
      <c r="L88" s="80">
        <f>J88*0.6</f>
        <v>1577754</v>
      </c>
      <c r="M88" s="80">
        <f t="shared" si="29"/>
        <v>131479.5</v>
      </c>
      <c r="N88" s="11"/>
      <c r="O88" s="11"/>
      <c r="P88" s="7"/>
      <c r="Q88" s="7"/>
      <c r="R88" s="7"/>
      <c r="S88" s="7"/>
    </row>
    <row r="89" spans="1:19" s="89" customFormat="1" ht="33" customHeight="1">
      <c r="A89" s="84"/>
      <c r="B89" s="83" t="s">
        <v>168</v>
      </c>
      <c r="C89" s="85">
        <v>5</v>
      </c>
      <c r="D89" s="86">
        <v>2</v>
      </c>
      <c r="E89" s="86">
        <v>2</v>
      </c>
      <c r="F89" s="86">
        <v>0</v>
      </c>
      <c r="G89" s="80">
        <v>75.87</v>
      </c>
      <c r="H89" s="80">
        <v>75.87</v>
      </c>
      <c r="I89" s="80">
        <v>0</v>
      </c>
      <c r="J89" s="80">
        <f>G89*40164</f>
        <v>3047242.68</v>
      </c>
      <c r="K89" s="80">
        <f>J89*86/100</f>
        <v>2620628.7048000004</v>
      </c>
      <c r="L89" s="80">
        <f>J89-K89-M89</f>
        <v>274251.84119999973</v>
      </c>
      <c r="M89" s="80">
        <f t="shared" si="29"/>
        <v>152362.13400000002</v>
      </c>
      <c r="N89" s="87"/>
      <c r="O89" s="87"/>
      <c r="P89" s="88"/>
      <c r="Q89" s="88"/>
      <c r="R89" s="88"/>
      <c r="S89" s="88"/>
    </row>
    <row r="90" spans="1:19" s="89" customFormat="1" ht="33" customHeight="1">
      <c r="A90" s="84"/>
      <c r="B90" s="83" t="s">
        <v>169</v>
      </c>
      <c r="C90" s="85">
        <v>16</v>
      </c>
      <c r="D90" s="86">
        <v>5</v>
      </c>
      <c r="E90" s="86">
        <v>4</v>
      </c>
      <c r="F90" s="86">
        <v>1</v>
      </c>
      <c r="G90" s="80">
        <v>213.44</v>
      </c>
      <c r="H90" s="80">
        <v>146.64</v>
      </c>
      <c r="I90" s="80">
        <v>66.8</v>
      </c>
      <c r="J90" s="80">
        <f>G90*40164</f>
        <v>8572604.16</v>
      </c>
      <c r="K90" s="80">
        <f>J90*86/100</f>
        <v>7372439.5775999995</v>
      </c>
      <c r="L90" s="80">
        <f>J90-K90-M90</f>
        <v>771534.3744000006</v>
      </c>
      <c r="M90" s="80">
        <f t="shared" si="29"/>
        <v>428630.20800000004</v>
      </c>
      <c r="N90" s="87"/>
      <c r="O90" s="87"/>
      <c r="P90" s="88"/>
      <c r="Q90" s="88"/>
      <c r="R90" s="88"/>
      <c r="S90" s="88"/>
    </row>
    <row r="91" spans="1:19" s="13" customFormat="1" ht="35.25" customHeight="1">
      <c r="A91" s="46">
        <v>2</v>
      </c>
      <c r="B91" s="69" t="s">
        <v>202</v>
      </c>
      <c r="C91" s="44">
        <v>0</v>
      </c>
      <c r="D91" s="104">
        <v>0</v>
      </c>
      <c r="E91" s="104">
        <v>0</v>
      </c>
      <c r="F91" s="104">
        <v>0</v>
      </c>
      <c r="G91" s="82">
        <v>0</v>
      </c>
      <c r="H91" s="45">
        <v>0</v>
      </c>
      <c r="I91" s="45">
        <v>0</v>
      </c>
      <c r="J91" s="82">
        <v>0</v>
      </c>
      <c r="K91" s="82">
        <v>0</v>
      </c>
      <c r="L91" s="82">
        <v>0</v>
      </c>
      <c r="M91" s="82">
        <v>0</v>
      </c>
      <c r="N91" s="5"/>
      <c r="O91" s="5"/>
      <c r="P91" s="5"/>
      <c r="Q91" s="5"/>
      <c r="R91" s="5"/>
      <c r="S91" s="5"/>
    </row>
    <row r="92" spans="1:19" s="13" customFormat="1" ht="60" customHeight="1">
      <c r="A92" s="42"/>
      <c r="B92" s="62" t="s">
        <v>140</v>
      </c>
      <c r="C92" s="44">
        <v>0</v>
      </c>
      <c r="D92" s="104">
        <v>0</v>
      </c>
      <c r="E92" s="104">
        <v>0</v>
      </c>
      <c r="F92" s="104">
        <v>0</v>
      </c>
      <c r="G92" s="82">
        <v>0</v>
      </c>
      <c r="H92" s="45">
        <v>0</v>
      </c>
      <c r="I92" s="45">
        <v>0</v>
      </c>
      <c r="J92" s="82">
        <v>0</v>
      </c>
      <c r="K92" s="82">
        <v>0</v>
      </c>
      <c r="L92" s="82">
        <f aca="true" t="shared" si="30" ref="L92:L100">J92-K92-M92</f>
        <v>0</v>
      </c>
      <c r="M92" s="82">
        <f t="shared" si="29"/>
        <v>0</v>
      </c>
      <c r="N92" s="5"/>
      <c r="O92" s="5"/>
      <c r="P92" s="5"/>
      <c r="Q92" s="5"/>
      <c r="R92" s="5"/>
      <c r="S92" s="5"/>
    </row>
    <row r="93" spans="1:19" s="30" customFormat="1" ht="36.75" customHeight="1">
      <c r="A93" s="46">
        <v>3</v>
      </c>
      <c r="B93" s="60" t="s">
        <v>203</v>
      </c>
      <c r="C93" s="44">
        <f aca="true" t="shared" si="31" ref="C93:I93">C94</f>
        <v>347</v>
      </c>
      <c r="D93" s="104">
        <f t="shared" si="31"/>
        <v>174</v>
      </c>
      <c r="E93" s="104">
        <f t="shared" si="31"/>
        <v>146</v>
      </c>
      <c r="F93" s="104">
        <f t="shared" si="31"/>
        <v>28</v>
      </c>
      <c r="G93" s="82">
        <f t="shared" si="31"/>
        <v>7320.990000000002</v>
      </c>
      <c r="H93" s="45">
        <f t="shared" si="31"/>
        <v>6252.6900000000005</v>
      </c>
      <c r="I93" s="45">
        <f t="shared" si="31"/>
        <v>1068.3</v>
      </c>
      <c r="J93" s="82">
        <f>G93*40501</f>
        <v>296507415.99000007</v>
      </c>
      <c r="K93" s="82">
        <f>J93*86/100</f>
        <v>254996377.75140008</v>
      </c>
      <c r="L93" s="82">
        <f t="shared" si="30"/>
        <v>26685667.439099982</v>
      </c>
      <c r="M93" s="82">
        <f>J93*5/100</f>
        <v>14825370.799500003</v>
      </c>
      <c r="N93" s="5"/>
      <c r="O93" s="5"/>
      <c r="P93" s="9"/>
      <c r="Q93" s="9"/>
      <c r="R93" s="9"/>
      <c r="S93" s="9"/>
    </row>
    <row r="94" spans="1:19" s="30" customFormat="1" ht="61.5" customHeight="1">
      <c r="A94" s="42"/>
      <c r="B94" s="62" t="s">
        <v>141</v>
      </c>
      <c r="C94" s="44">
        <f aca="true" t="shared" si="32" ref="C94:I94">SUM(C95:C107)</f>
        <v>347</v>
      </c>
      <c r="D94" s="104">
        <f t="shared" si="32"/>
        <v>174</v>
      </c>
      <c r="E94" s="104">
        <f t="shared" si="32"/>
        <v>146</v>
      </c>
      <c r="F94" s="104">
        <f t="shared" si="32"/>
        <v>28</v>
      </c>
      <c r="G94" s="82">
        <f t="shared" si="32"/>
        <v>7320.990000000002</v>
      </c>
      <c r="H94" s="45">
        <f t="shared" si="32"/>
        <v>6252.6900000000005</v>
      </c>
      <c r="I94" s="45">
        <f t="shared" si="32"/>
        <v>1068.3</v>
      </c>
      <c r="J94" s="82">
        <f>G94*40501</f>
        <v>296507415.99000007</v>
      </c>
      <c r="K94" s="82">
        <f>K93</f>
        <v>254996377.75140008</v>
      </c>
      <c r="L94" s="82">
        <f t="shared" si="30"/>
        <v>26685667.439099982</v>
      </c>
      <c r="M94" s="82">
        <f>M93</f>
        <v>14825370.799500003</v>
      </c>
      <c r="N94" s="5"/>
      <c r="O94" s="5"/>
      <c r="P94" s="9"/>
      <c r="Q94" s="9"/>
      <c r="R94" s="9"/>
      <c r="S94" s="9"/>
    </row>
    <row r="95" spans="1:19" s="89" customFormat="1" ht="33" customHeight="1">
      <c r="A95" s="90"/>
      <c r="B95" s="83" t="s">
        <v>168</v>
      </c>
      <c r="C95" s="85">
        <v>21</v>
      </c>
      <c r="D95" s="86">
        <v>13</v>
      </c>
      <c r="E95" s="86">
        <v>6</v>
      </c>
      <c r="F95" s="86">
        <v>7</v>
      </c>
      <c r="G95" s="80">
        <v>395.43</v>
      </c>
      <c r="H95" s="80">
        <v>186.73</v>
      </c>
      <c r="I95" s="80">
        <v>208.7</v>
      </c>
      <c r="J95" s="80">
        <f>G95*40501</f>
        <v>16015310.43</v>
      </c>
      <c r="K95" s="80">
        <f aca="true" t="shared" si="33" ref="K95:K107">J95*86/100</f>
        <v>13773166.969800001</v>
      </c>
      <c r="L95" s="80">
        <f t="shared" si="30"/>
        <v>1441377.9386999987</v>
      </c>
      <c r="M95" s="80">
        <f>J95*0.05</f>
        <v>800765.5215</v>
      </c>
      <c r="N95" s="87"/>
      <c r="O95" s="87"/>
      <c r="P95" s="87"/>
      <c r="Q95" s="87"/>
      <c r="R95" s="87"/>
      <c r="S95" s="87"/>
    </row>
    <row r="96" spans="1:19" s="89" customFormat="1" ht="33" customHeight="1">
      <c r="A96" s="90"/>
      <c r="B96" s="83" t="s">
        <v>169</v>
      </c>
      <c r="C96" s="85">
        <v>19</v>
      </c>
      <c r="D96" s="86">
        <v>11</v>
      </c>
      <c r="E96" s="86">
        <v>10</v>
      </c>
      <c r="F96" s="86">
        <v>1</v>
      </c>
      <c r="G96" s="80">
        <v>329.76</v>
      </c>
      <c r="H96" s="80">
        <v>312.96</v>
      </c>
      <c r="I96" s="80">
        <v>16.8</v>
      </c>
      <c r="J96" s="80">
        <f aca="true" t="shared" si="34" ref="J96:J107">G96*40501</f>
        <v>13355609.76</v>
      </c>
      <c r="K96" s="80">
        <f t="shared" si="33"/>
        <v>11485824.393599998</v>
      </c>
      <c r="L96" s="80">
        <f t="shared" si="30"/>
        <v>1202004.8784000017</v>
      </c>
      <c r="M96" s="80">
        <f>J96*0.05</f>
        <v>667780.488</v>
      </c>
      <c r="N96" s="87"/>
      <c r="O96" s="87"/>
      <c r="P96" s="87"/>
      <c r="Q96" s="87"/>
      <c r="R96" s="87"/>
      <c r="S96" s="87"/>
    </row>
    <row r="97" spans="1:19" s="13" customFormat="1" ht="33" customHeight="1">
      <c r="A97" s="46"/>
      <c r="B97" s="83" t="s">
        <v>170</v>
      </c>
      <c r="C97" s="49">
        <v>26</v>
      </c>
      <c r="D97" s="86">
        <v>9</v>
      </c>
      <c r="E97" s="86">
        <v>4</v>
      </c>
      <c r="F97" s="86">
        <v>5</v>
      </c>
      <c r="G97" s="80">
        <v>381</v>
      </c>
      <c r="H97" s="50">
        <v>202.3</v>
      </c>
      <c r="I97" s="50">
        <v>178.7</v>
      </c>
      <c r="J97" s="80">
        <f t="shared" si="34"/>
        <v>15430881</v>
      </c>
      <c r="K97" s="80">
        <f t="shared" si="33"/>
        <v>13270557.66</v>
      </c>
      <c r="L97" s="80">
        <f t="shared" si="30"/>
        <v>1388779.2899999998</v>
      </c>
      <c r="M97" s="80">
        <f>J97*5/100</f>
        <v>771544.05</v>
      </c>
      <c r="N97" s="5"/>
      <c r="O97" s="5"/>
      <c r="P97" s="7"/>
      <c r="Q97" s="7"/>
      <c r="R97" s="7"/>
      <c r="S97" s="7"/>
    </row>
    <row r="98" spans="1:19" s="13" customFormat="1" ht="33" customHeight="1">
      <c r="A98" s="46"/>
      <c r="B98" s="83" t="s">
        <v>171</v>
      </c>
      <c r="C98" s="49">
        <v>28</v>
      </c>
      <c r="D98" s="86">
        <v>10</v>
      </c>
      <c r="E98" s="86">
        <v>7</v>
      </c>
      <c r="F98" s="86">
        <v>3</v>
      </c>
      <c r="G98" s="80">
        <v>372.6</v>
      </c>
      <c r="H98" s="50">
        <v>246.2</v>
      </c>
      <c r="I98" s="50">
        <v>126.4</v>
      </c>
      <c r="J98" s="80">
        <f t="shared" si="34"/>
        <v>15090672.600000001</v>
      </c>
      <c r="K98" s="80">
        <f t="shared" si="33"/>
        <v>12977978.436</v>
      </c>
      <c r="L98" s="80">
        <f t="shared" si="30"/>
        <v>1358160.534000001</v>
      </c>
      <c r="M98" s="80">
        <f>J98*5/100</f>
        <v>754533.63</v>
      </c>
      <c r="N98" s="5"/>
      <c r="O98" s="5"/>
      <c r="P98" s="7"/>
      <c r="Q98" s="7"/>
      <c r="R98" s="7"/>
      <c r="S98" s="7"/>
    </row>
    <row r="99" spans="1:19" s="13" customFormat="1" ht="33" customHeight="1">
      <c r="A99" s="46"/>
      <c r="B99" s="83" t="s">
        <v>172</v>
      </c>
      <c r="C99" s="49">
        <v>28</v>
      </c>
      <c r="D99" s="86">
        <v>12</v>
      </c>
      <c r="E99" s="86">
        <v>10</v>
      </c>
      <c r="F99" s="86">
        <v>2</v>
      </c>
      <c r="G99" s="80">
        <v>455.9</v>
      </c>
      <c r="H99" s="50">
        <v>375.2</v>
      </c>
      <c r="I99" s="50">
        <v>80.7</v>
      </c>
      <c r="J99" s="80">
        <f t="shared" si="34"/>
        <v>18464405.9</v>
      </c>
      <c r="K99" s="80">
        <f t="shared" si="33"/>
        <v>15879389.074</v>
      </c>
      <c r="L99" s="80">
        <f t="shared" si="30"/>
        <v>1661796.5309999995</v>
      </c>
      <c r="M99" s="80">
        <f>J99*5/100</f>
        <v>923220.295</v>
      </c>
      <c r="N99" s="5"/>
      <c r="O99" s="5"/>
      <c r="P99" s="7"/>
      <c r="Q99" s="7"/>
      <c r="R99" s="7"/>
      <c r="S99" s="7"/>
    </row>
    <row r="100" spans="1:19" s="13" customFormat="1" ht="33" customHeight="1">
      <c r="A100" s="46"/>
      <c r="B100" s="83" t="s">
        <v>174</v>
      </c>
      <c r="C100" s="49">
        <v>19</v>
      </c>
      <c r="D100" s="86">
        <v>12</v>
      </c>
      <c r="E100" s="86">
        <v>11</v>
      </c>
      <c r="F100" s="86">
        <v>1</v>
      </c>
      <c r="G100" s="80">
        <v>427.8</v>
      </c>
      <c r="H100" s="80">
        <v>378.4</v>
      </c>
      <c r="I100" s="80">
        <v>49.4</v>
      </c>
      <c r="J100" s="80">
        <f t="shared" si="34"/>
        <v>17326327.8</v>
      </c>
      <c r="K100" s="80">
        <f t="shared" si="33"/>
        <v>14900641.908</v>
      </c>
      <c r="L100" s="80">
        <f t="shared" si="30"/>
        <v>1559369.5020000008</v>
      </c>
      <c r="M100" s="80">
        <f>J100*5/100</f>
        <v>866316.39</v>
      </c>
      <c r="N100" s="5"/>
      <c r="O100" s="5"/>
      <c r="P100" s="7"/>
      <c r="Q100" s="7"/>
      <c r="R100" s="7"/>
      <c r="S100" s="7"/>
    </row>
    <row r="101" spans="1:19" s="6" customFormat="1" ht="33" customHeight="1">
      <c r="A101" s="46"/>
      <c r="B101" s="83" t="s">
        <v>178</v>
      </c>
      <c r="C101" s="49">
        <v>40</v>
      </c>
      <c r="D101" s="86">
        <v>12</v>
      </c>
      <c r="E101" s="86">
        <v>12</v>
      </c>
      <c r="F101" s="86">
        <v>0</v>
      </c>
      <c r="G101" s="80">
        <v>642.7</v>
      </c>
      <c r="H101" s="50">
        <v>642.7</v>
      </c>
      <c r="I101" s="50">
        <v>0</v>
      </c>
      <c r="J101" s="80">
        <f t="shared" si="34"/>
        <v>26029992.700000003</v>
      </c>
      <c r="K101" s="80">
        <f t="shared" si="33"/>
        <v>22385793.722000003</v>
      </c>
      <c r="L101" s="80">
        <f aca="true" t="shared" si="35" ref="L101:L107">J101-K101-M101</f>
        <v>2342699.343</v>
      </c>
      <c r="M101" s="80">
        <f aca="true" t="shared" si="36" ref="M101:M107">J101*5/100</f>
        <v>1301499.6350000002</v>
      </c>
      <c r="N101" s="11"/>
      <c r="O101" s="11"/>
      <c r="P101" s="8"/>
      <c r="Q101" s="8"/>
      <c r="R101" s="8"/>
      <c r="S101" s="8"/>
    </row>
    <row r="102" spans="1:19" s="6" customFormat="1" ht="33" customHeight="1">
      <c r="A102" s="46"/>
      <c r="B102" s="83" t="s">
        <v>184</v>
      </c>
      <c r="C102" s="49">
        <v>30</v>
      </c>
      <c r="D102" s="86">
        <v>15</v>
      </c>
      <c r="E102" s="86">
        <v>13</v>
      </c>
      <c r="F102" s="86">
        <v>2</v>
      </c>
      <c r="G102" s="80">
        <v>776.8</v>
      </c>
      <c r="H102" s="50">
        <v>643.8</v>
      </c>
      <c r="I102" s="50">
        <v>133</v>
      </c>
      <c r="J102" s="80">
        <f t="shared" si="34"/>
        <v>31461176.799999997</v>
      </c>
      <c r="K102" s="80">
        <f t="shared" si="33"/>
        <v>27056612.047999997</v>
      </c>
      <c r="L102" s="80">
        <f>J102-K102-M102</f>
        <v>2831505.9120000005</v>
      </c>
      <c r="M102" s="80">
        <f>J102*5/100</f>
        <v>1573058.84</v>
      </c>
      <c r="N102" s="11"/>
      <c r="O102" s="11"/>
      <c r="P102" s="8"/>
      <c r="Q102" s="8"/>
      <c r="R102" s="8"/>
      <c r="S102" s="8"/>
    </row>
    <row r="103" spans="1:19" s="6" customFormat="1" ht="33" customHeight="1">
      <c r="A103" s="46"/>
      <c r="B103" s="83" t="s">
        <v>179</v>
      </c>
      <c r="C103" s="49">
        <v>26</v>
      </c>
      <c r="D103" s="86">
        <v>15</v>
      </c>
      <c r="E103" s="86">
        <v>13</v>
      </c>
      <c r="F103" s="86">
        <v>2</v>
      </c>
      <c r="G103" s="80">
        <v>713.8</v>
      </c>
      <c r="H103" s="50">
        <v>653.4</v>
      </c>
      <c r="I103" s="50">
        <v>60.4</v>
      </c>
      <c r="J103" s="80">
        <f t="shared" si="34"/>
        <v>28909613.799999997</v>
      </c>
      <c r="K103" s="80">
        <f t="shared" si="33"/>
        <v>24862267.867999997</v>
      </c>
      <c r="L103" s="80">
        <f t="shared" si="35"/>
        <v>2601865.242</v>
      </c>
      <c r="M103" s="80">
        <f t="shared" si="36"/>
        <v>1445480.69</v>
      </c>
      <c r="N103" s="11"/>
      <c r="O103" s="11"/>
      <c r="P103" s="8"/>
      <c r="Q103" s="8"/>
      <c r="R103" s="8"/>
      <c r="S103" s="8"/>
    </row>
    <row r="104" spans="1:19" s="6" customFormat="1" ht="33" customHeight="1">
      <c r="A104" s="46"/>
      <c r="B104" s="83" t="s">
        <v>180</v>
      </c>
      <c r="C104" s="49">
        <v>22</v>
      </c>
      <c r="D104" s="86">
        <v>15</v>
      </c>
      <c r="E104" s="86">
        <v>15</v>
      </c>
      <c r="F104" s="86">
        <v>0</v>
      </c>
      <c r="G104" s="80">
        <v>688</v>
      </c>
      <c r="H104" s="50">
        <v>688</v>
      </c>
      <c r="I104" s="50">
        <v>0</v>
      </c>
      <c r="J104" s="80">
        <f t="shared" si="34"/>
        <v>27864688</v>
      </c>
      <c r="K104" s="80">
        <f t="shared" si="33"/>
        <v>23963631.68</v>
      </c>
      <c r="L104" s="80">
        <f t="shared" si="35"/>
        <v>2507821.9200000004</v>
      </c>
      <c r="M104" s="80">
        <f t="shared" si="36"/>
        <v>1393234.4</v>
      </c>
      <c r="N104" s="11"/>
      <c r="O104" s="11"/>
      <c r="P104" s="8"/>
      <c r="Q104" s="8"/>
      <c r="R104" s="8"/>
      <c r="S104" s="8"/>
    </row>
    <row r="105" spans="1:19" s="6" customFormat="1" ht="33" customHeight="1">
      <c r="A105" s="46"/>
      <c r="B105" s="83" t="s">
        <v>181</v>
      </c>
      <c r="C105" s="49">
        <v>31</v>
      </c>
      <c r="D105" s="86">
        <v>14</v>
      </c>
      <c r="E105" s="86">
        <v>11</v>
      </c>
      <c r="F105" s="86">
        <v>3</v>
      </c>
      <c r="G105" s="80">
        <v>651.8</v>
      </c>
      <c r="H105" s="80">
        <v>538.7</v>
      </c>
      <c r="I105" s="80">
        <v>113.1</v>
      </c>
      <c r="J105" s="80">
        <f t="shared" si="34"/>
        <v>26398551.799999997</v>
      </c>
      <c r="K105" s="80">
        <f t="shared" si="33"/>
        <v>22702754.547999997</v>
      </c>
      <c r="L105" s="80">
        <f t="shared" si="35"/>
        <v>2375869.6620000005</v>
      </c>
      <c r="M105" s="80">
        <f t="shared" si="36"/>
        <v>1319927.5899999999</v>
      </c>
      <c r="N105" s="11"/>
      <c r="O105" s="11"/>
      <c r="P105" s="8"/>
      <c r="Q105" s="8"/>
      <c r="R105" s="8"/>
      <c r="S105" s="8"/>
    </row>
    <row r="106" spans="1:19" s="6" customFormat="1" ht="33" customHeight="1">
      <c r="A106" s="46"/>
      <c r="B106" s="83" t="s">
        <v>182</v>
      </c>
      <c r="C106" s="49">
        <v>28</v>
      </c>
      <c r="D106" s="86">
        <v>19</v>
      </c>
      <c r="E106" s="86">
        <v>19</v>
      </c>
      <c r="F106" s="86">
        <v>0</v>
      </c>
      <c r="G106" s="80">
        <v>735.6</v>
      </c>
      <c r="H106" s="50">
        <v>735.6</v>
      </c>
      <c r="I106" s="50">
        <v>0</v>
      </c>
      <c r="J106" s="80">
        <f t="shared" si="34"/>
        <v>29792535.6</v>
      </c>
      <c r="K106" s="80">
        <f t="shared" si="33"/>
        <v>25621580.616</v>
      </c>
      <c r="L106" s="80">
        <f t="shared" si="35"/>
        <v>2681328.204000001</v>
      </c>
      <c r="M106" s="80">
        <f t="shared" si="36"/>
        <v>1489626.78</v>
      </c>
      <c r="N106" s="11"/>
      <c r="O106" s="11"/>
      <c r="P106" s="8"/>
      <c r="Q106" s="8"/>
      <c r="R106" s="8"/>
      <c r="S106" s="8"/>
    </row>
    <row r="107" spans="1:19" s="6" customFormat="1" ht="33" customHeight="1">
      <c r="A107" s="46"/>
      <c r="B107" s="83" t="s">
        <v>183</v>
      </c>
      <c r="C107" s="49">
        <v>29</v>
      </c>
      <c r="D107" s="86">
        <v>17</v>
      </c>
      <c r="E107" s="86">
        <v>15</v>
      </c>
      <c r="F107" s="86">
        <v>2</v>
      </c>
      <c r="G107" s="80">
        <v>749.8</v>
      </c>
      <c r="H107" s="80">
        <v>648.7</v>
      </c>
      <c r="I107" s="80">
        <v>101.1</v>
      </c>
      <c r="J107" s="80">
        <f t="shared" si="34"/>
        <v>30367649.799999997</v>
      </c>
      <c r="K107" s="80">
        <f t="shared" si="33"/>
        <v>26116178.827999998</v>
      </c>
      <c r="L107" s="80">
        <f t="shared" si="35"/>
        <v>2733088.481999999</v>
      </c>
      <c r="M107" s="80">
        <f t="shared" si="36"/>
        <v>1518382.49</v>
      </c>
      <c r="N107" s="11"/>
      <c r="O107" s="11"/>
      <c r="P107" s="8"/>
      <c r="Q107" s="8"/>
      <c r="R107" s="8"/>
      <c r="S107" s="8"/>
    </row>
    <row r="108" spans="1:19" s="34" customFormat="1" ht="40.5" customHeight="1">
      <c r="A108" s="46">
        <v>4</v>
      </c>
      <c r="B108" s="60" t="s">
        <v>206</v>
      </c>
      <c r="C108" s="44">
        <f aca="true" t="shared" si="37" ref="C108:I108">C123</f>
        <v>577</v>
      </c>
      <c r="D108" s="104">
        <f t="shared" si="37"/>
        <v>272</v>
      </c>
      <c r="E108" s="104">
        <f t="shared" si="37"/>
        <v>212</v>
      </c>
      <c r="F108" s="104">
        <f t="shared" si="37"/>
        <v>60</v>
      </c>
      <c r="G108" s="82">
        <f t="shared" si="37"/>
        <v>11286.900000000001</v>
      </c>
      <c r="H108" s="45">
        <f t="shared" si="37"/>
        <v>9088.999999999998</v>
      </c>
      <c r="I108" s="45">
        <f t="shared" si="37"/>
        <v>2197.9</v>
      </c>
      <c r="J108" s="82">
        <f aca="true" t="shared" si="38" ref="J108:J122">G108*40501</f>
        <v>457130736.90000004</v>
      </c>
      <c r="K108" s="82">
        <f aca="true" t="shared" si="39" ref="K108:K127">J108*86/100</f>
        <v>393132433.734</v>
      </c>
      <c r="L108" s="82">
        <f aca="true" t="shared" si="40" ref="L108:L160">J108-K108-M108</f>
        <v>41141766.32100001</v>
      </c>
      <c r="M108" s="82">
        <f aca="true" t="shared" si="41" ref="M108:M127">J108*5/100</f>
        <v>22856536.845</v>
      </c>
      <c r="N108" s="5"/>
      <c r="O108" s="5"/>
      <c r="P108" s="35"/>
      <c r="Q108" s="35"/>
      <c r="R108" s="35"/>
      <c r="S108" s="35"/>
    </row>
    <row r="109" spans="1:19" s="6" customFormat="1" ht="33" customHeight="1" hidden="1">
      <c r="A109" s="46"/>
      <c r="B109" s="60" t="s">
        <v>159</v>
      </c>
      <c r="C109" s="44">
        <f>SUM(C103:C161)</f>
        <v>291</v>
      </c>
      <c r="D109" s="86"/>
      <c r="E109" s="86"/>
      <c r="F109" s="86"/>
      <c r="G109" s="82">
        <v>82177.14</v>
      </c>
      <c r="H109" s="50"/>
      <c r="I109" s="50"/>
      <c r="J109" s="82">
        <f t="shared" si="38"/>
        <v>3328256347.14</v>
      </c>
      <c r="K109" s="82">
        <f t="shared" si="39"/>
        <v>2862300458.5403996</v>
      </c>
      <c r="L109" s="82">
        <f t="shared" si="40"/>
        <v>299543071.2426003</v>
      </c>
      <c r="M109" s="82">
        <f t="shared" si="41"/>
        <v>166412817.357</v>
      </c>
      <c r="N109" s="11"/>
      <c r="O109" s="11"/>
      <c r="P109" s="8"/>
      <c r="Q109" s="8"/>
      <c r="R109" s="8"/>
      <c r="S109" s="8"/>
    </row>
    <row r="110" spans="1:19" s="6" customFormat="1" ht="33" customHeight="1" hidden="1">
      <c r="A110" s="46"/>
      <c r="B110" s="68" t="s">
        <v>155</v>
      </c>
      <c r="C110" s="44">
        <f>SUM(C104:C162)</f>
        <v>403</v>
      </c>
      <c r="D110" s="86">
        <v>0</v>
      </c>
      <c r="E110" s="86">
        <v>0</v>
      </c>
      <c r="F110" s="86">
        <v>0</v>
      </c>
      <c r="G110" s="80"/>
      <c r="H110" s="50"/>
      <c r="I110" s="50"/>
      <c r="J110" s="82">
        <f t="shared" si="38"/>
        <v>0</v>
      </c>
      <c r="K110" s="82">
        <f t="shared" si="39"/>
        <v>0</v>
      </c>
      <c r="L110" s="82">
        <f t="shared" si="40"/>
        <v>0</v>
      </c>
      <c r="M110" s="82">
        <f t="shared" si="41"/>
        <v>0</v>
      </c>
      <c r="N110" s="11"/>
      <c r="O110" s="11"/>
      <c r="P110" s="8"/>
      <c r="Q110" s="8"/>
      <c r="R110" s="8"/>
      <c r="S110" s="8"/>
    </row>
    <row r="111" spans="1:19" s="6" customFormat="1" ht="33" customHeight="1" hidden="1">
      <c r="A111" s="46"/>
      <c r="B111" s="63" t="s">
        <v>156</v>
      </c>
      <c r="C111" s="44">
        <f>SUM(C105:C162)</f>
        <v>377</v>
      </c>
      <c r="D111" s="86">
        <v>0</v>
      </c>
      <c r="E111" s="86">
        <v>0</v>
      </c>
      <c r="F111" s="86">
        <v>0</v>
      </c>
      <c r="G111" s="80"/>
      <c r="H111" s="50"/>
      <c r="I111" s="50"/>
      <c r="J111" s="82">
        <f t="shared" si="38"/>
        <v>0</v>
      </c>
      <c r="K111" s="82">
        <f t="shared" si="39"/>
        <v>0</v>
      </c>
      <c r="L111" s="82">
        <f t="shared" si="40"/>
        <v>0</v>
      </c>
      <c r="M111" s="82">
        <f t="shared" si="41"/>
        <v>0</v>
      </c>
      <c r="N111" s="11"/>
      <c r="O111" s="11"/>
      <c r="P111" s="8"/>
      <c r="Q111" s="8"/>
      <c r="R111" s="8"/>
      <c r="S111" s="8"/>
    </row>
    <row r="112" spans="1:19" s="6" customFormat="1" ht="33" customHeight="1" hidden="1">
      <c r="A112" s="46"/>
      <c r="B112" s="63" t="s">
        <v>157</v>
      </c>
      <c r="C112" s="44">
        <f>SUM(C106:C162)</f>
        <v>379</v>
      </c>
      <c r="D112" s="86">
        <v>0</v>
      </c>
      <c r="E112" s="86">
        <v>0</v>
      </c>
      <c r="F112" s="86">
        <v>0</v>
      </c>
      <c r="G112" s="80"/>
      <c r="H112" s="50"/>
      <c r="I112" s="50"/>
      <c r="J112" s="82">
        <f t="shared" si="38"/>
        <v>0</v>
      </c>
      <c r="K112" s="82">
        <f t="shared" si="39"/>
        <v>0</v>
      </c>
      <c r="L112" s="82">
        <f t="shared" si="40"/>
        <v>0</v>
      </c>
      <c r="M112" s="82">
        <f t="shared" si="41"/>
        <v>0</v>
      </c>
      <c r="N112" s="11"/>
      <c r="O112" s="11"/>
      <c r="P112" s="8"/>
      <c r="Q112" s="8"/>
      <c r="R112" s="8"/>
      <c r="S112" s="8"/>
    </row>
    <row r="113" spans="1:19" s="6" customFormat="1" ht="33" customHeight="1" hidden="1">
      <c r="A113" s="46"/>
      <c r="B113" s="63" t="s">
        <v>158</v>
      </c>
      <c r="C113" s="44">
        <f>SUM(C107:C162)</f>
        <v>368</v>
      </c>
      <c r="D113" s="86">
        <v>0</v>
      </c>
      <c r="E113" s="86">
        <v>0</v>
      </c>
      <c r="F113" s="86">
        <v>0</v>
      </c>
      <c r="G113" s="80"/>
      <c r="H113" s="50"/>
      <c r="I113" s="50"/>
      <c r="J113" s="82">
        <f t="shared" si="38"/>
        <v>0</v>
      </c>
      <c r="K113" s="82">
        <f t="shared" si="39"/>
        <v>0</v>
      </c>
      <c r="L113" s="82">
        <f t="shared" si="40"/>
        <v>0</v>
      </c>
      <c r="M113" s="82">
        <f t="shared" si="41"/>
        <v>0</v>
      </c>
      <c r="N113" s="11"/>
      <c r="O113" s="11"/>
      <c r="P113" s="8"/>
      <c r="Q113" s="8"/>
      <c r="R113" s="8"/>
      <c r="S113" s="8"/>
    </row>
    <row r="114" spans="1:19" s="6" customFormat="1" ht="24" customHeight="1" hidden="1">
      <c r="A114" s="46"/>
      <c r="B114" s="70" t="s">
        <v>160</v>
      </c>
      <c r="C114" s="44">
        <f>SUM(C161:C166)</f>
        <v>316</v>
      </c>
      <c r="D114" s="86"/>
      <c r="E114" s="86"/>
      <c r="F114" s="86"/>
      <c r="G114" s="80"/>
      <c r="H114" s="50"/>
      <c r="I114" s="50"/>
      <c r="J114" s="82">
        <f t="shared" si="38"/>
        <v>0</v>
      </c>
      <c r="K114" s="82">
        <f t="shared" si="39"/>
        <v>0</v>
      </c>
      <c r="L114" s="82">
        <f t="shared" si="40"/>
        <v>0</v>
      </c>
      <c r="M114" s="82">
        <f t="shared" si="41"/>
        <v>0</v>
      </c>
      <c r="N114" s="11"/>
      <c r="O114" s="11"/>
      <c r="P114" s="8"/>
      <c r="Q114" s="8"/>
      <c r="R114" s="8"/>
      <c r="S114" s="8"/>
    </row>
    <row r="115" spans="1:19" s="6" customFormat="1" ht="33" customHeight="1" hidden="1">
      <c r="A115" s="46"/>
      <c r="B115" s="68" t="s">
        <v>161</v>
      </c>
      <c r="C115" s="44">
        <f>SUM(C162:C167)</f>
        <v>190</v>
      </c>
      <c r="D115" s="86"/>
      <c r="E115" s="86"/>
      <c r="F115" s="86"/>
      <c r="G115" s="80"/>
      <c r="H115" s="50"/>
      <c r="I115" s="50"/>
      <c r="J115" s="82">
        <f t="shared" si="38"/>
        <v>0</v>
      </c>
      <c r="K115" s="82">
        <f t="shared" si="39"/>
        <v>0</v>
      </c>
      <c r="L115" s="82">
        <f t="shared" si="40"/>
        <v>0</v>
      </c>
      <c r="M115" s="82">
        <f t="shared" si="41"/>
        <v>0</v>
      </c>
      <c r="N115" s="11"/>
      <c r="O115" s="11"/>
      <c r="P115" s="8"/>
      <c r="Q115" s="8"/>
      <c r="R115" s="8"/>
      <c r="S115" s="8"/>
    </row>
    <row r="116" spans="1:19" s="6" customFormat="1" ht="33" customHeight="1" hidden="1">
      <c r="A116" s="46"/>
      <c r="B116" s="71" t="s">
        <v>154</v>
      </c>
      <c r="C116" s="44">
        <f>SUM(C102:C168)</f>
        <v>118</v>
      </c>
      <c r="D116" s="86"/>
      <c r="E116" s="86"/>
      <c r="F116" s="86"/>
      <c r="G116" s="80"/>
      <c r="H116" s="50"/>
      <c r="I116" s="50"/>
      <c r="J116" s="82">
        <f t="shared" si="38"/>
        <v>0</v>
      </c>
      <c r="K116" s="82">
        <f t="shared" si="39"/>
        <v>0</v>
      </c>
      <c r="L116" s="82">
        <f t="shared" si="40"/>
        <v>0</v>
      </c>
      <c r="M116" s="82">
        <f t="shared" si="41"/>
        <v>0</v>
      </c>
      <c r="N116" s="11"/>
      <c r="O116" s="11"/>
      <c r="P116" s="8"/>
      <c r="Q116" s="8"/>
      <c r="R116" s="8"/>
      <c r="S116" s="8"/>
    </row>
    <row r="117" spans="1:19" s="6" customFormat="1" ht="33" customHeight="1" hidden="1">
      <c r="A117" s="46"/>
      <c r="B117" s="71" t="s">
        <v>162</v>
      </c>
      <c r="C117" s="44">
        <f>SUM(C102:C173)</f>
        <v>166</v>
      </c>
      <c r="D117" s="86"/>
      <c r="E117" s="86"/>
      <c r="F117" s="86"/>
      <c r="G117" s="80"/>
      <c r="H117" s="50"/>
      <c r="I117" s="50"/>
      <c r="J117" s="82">
        <f t="shared" si="38"/>
        <v>0</v>
      </c>
      <c r="K117" s="82">
        <f t="shared" si="39"/>
        <v>0</v>
      </c>
      <c r="L117" s="82">
        <f t="shared" si="40"/>
        <v>0</v>
      </c>
      <c r="M117" s="82">
        <f t="shared" si="41"/>
        <v>0</v>
      </c>
      <c r="N117" s="11"/>
      <c r="O117" s="11"/>
      <c r="P117" s="8"/>
      <c r="Q117" s="8"/>
      <c r="R117" s="8"/>
      <c r="S117" s="8"/>
    </row>
    <row r="118" spans="1:19" s="6" customFormat="1" ht="33" customHeight="1" hidden="1">
      <c r="A118" s="46"/>
      <c r="B118" s="71" t="s">
        <v>153</v>
      </c>
      <c r="C118" s="44">
        <f>SUM(C163:C174)</f>
        <v>137</v>
      </c>
      <c r="D118" s="86"/>
      <c r="E118" s="86"/>
      <c r="F118" s="86"/>
      <c r="G118" s="80"/>
      <c r="H118" s="50"/>
      <c r="I118" s="50"/>
      <c r="J118" s="82">
        <f t="shared" si="38"/>
        <v>0</v>
      </c>
      <c r="K118" s="82">
        <f t="shared" si="39"/>
        <v>0</v>
      </c>
      <c r="L118" s="82">
        <f t="shared" si="40"/>
        <v>0</v>
      </c>
      <c r="M118" s="82">
        <f t="shared" si="41"/>
        <v>0</v>
      </c>
      <c r="N118" s="11"/>
      <c r="O118" s="11"/>
      <c r="P118" s="8"/>
      <c r="Q118" s="8"/>
      <c r="R118" s="8"/>
      <c r="S118" s="8"/>
    </row>
    <row r="119" spans="1:19" s="6" customFormat="1" ht="33" customHeight="1" hidden="1">
      <c r="A119" s="46"/>
      <c r="B119" s="71" t="s">
        <v>163</v>
      </c>
      <c r="C119" s="44">
        <f>SUM(C166:C175)</f>
        <v>109</v>
      </c>
      <c r="D119" s="86"/>
      <c r="E119" s="86"/>
      <c r="F119" s="86"/>
      <c r="G119" s="80"/>
      <c r="H119" s="50"/>
      <c r="I119" s="50"/>
      <c r="J119" s="82">
        <f t="shared" si="38"/>
        <v>0</v>
      </c>
      <c r="K119" s="82">
        <f t="shared" si="39"/>
        <v>0</v>
      </c>
      <c r="L119" s="82">
        <f t="shared" si="40"/>
        <v>0</v>
      </c>
      <c r="M119" s="82">
        <f t="shared" si="41"/>
        <v>0</v>
      </c>
      <c r="N119" s="11"/>
      <c r="O119" s="11"/>
      <c r="P119" s="8"/>
      <c r="Q119" s="8"/>
      <c r="R119" s="8"/>
      <c r="S119" s="8"/>
    </row>
    <row r="120" spans="1:19" s="6" customFormat="1" ht="33" customHeight="1" hidden="1">
      <c r="A120" s="46"/>
      <c r="B120" s="71" t="s">
        <v>152</v>
      </c>
      <c r="C120" s="44">
        <f>SUM(C167:C176)</f>
        <v>95</v>
      </c>
      <c r="D120" s="86"/>
      <c r="E120" s="86"/>
      <c r="F120" s="86"/>
      <c r="G120" s="80"/>
      <c r="H120" s="50"/>
      <c r="I120" s="50"/>
      <c r="J120" s="82">
        <f t="shared" si="38"/>
        <v>0</v>
      </c>
      <c r="K120" s="82">
        <f t="shared" si="39"/>
        <v>0</v>
      </c>
      <c r="L120" s="82">
        <f t="shared" si="40"/>
        <v>0</v>
      </c>
      <c r="M120" s="82">
        <f t="shared" si="41"/>
        <v>0</v>
      </c>
      <c r="N120" s="11"/>
      <c r="O120" s="11"/>
      <c r="P120" s="8"/>
      <c r="Q120" s="8"/>
      <c r="R120" s="8"/>
      <c r="S120" s="8"/>
    </row>
    <row r="121" spans="1:19" s="6" customFormat="1" ht="33" customHeight="1" hidden="1">
      <c r="A121" s="46"/>
      <c r="B121" s="71" t="s">
        <v>164</v>
      </c>
      <c r="C121" s="44">
        <f>SUM(C168:C177)</f>
        <v>84</v>
      </c>
      <c r="D121" s="86"/>
      <c r="E121" s="86"/>
      <c r="F121" s="86"/>
      <c r="G121" s="80"/>
      <c r="H121" s="50"/>
      <c r="I121" s="50"/>
      <c r="J121" s="82">
        <f t="shared" si="38"/>
        <v>0</v>
      </c>
      <c r="K121" s="82">
        <f t="shared" si="39"/>
        <v>0</v>
      </c>
      <c r="L121" s="82">
        <f t="shared" si="40"/>
        <v>0</v>
      </c>
      <c r="M121" s="82">
        <f t="shared" si="41"/>
        <v>0</v>
      </c>
      <c r="N121" s="11"/>
      <c r="O121" s="11"/>
      <c r="P121" s="8"/>
      <c r="Q121" s="8"/>
      <c r="R121" s="8"/>
      <c r="S121" s="8"/>
    </row>
    <row r="122" spans="1:19" s="6" customFormat="1" ht="33" customHeight="1" hidden="1">
      <c r="A122" s="46"/>
      <c r="B122" s="71" t="s">
        <v>151</v>
      </c>
      <c r="C122" s="44">
        <f>SUM(C169:C178)</f>
        <v>70</v>
      </c>
      <c r="D122" s="86"/>
      <c r="E122" s="86"/>
      <c r="F122" s="86"/>
      <c r="G122" s="80"/>
      <c r="H122" s="50"/>
      <c r="I122" s="50"/>
      <c r="J122" s="82">
        <f t="shared" si="38"/>
        <v>0</v>
      </c>
      <c r="K122" s="82">
        <f t="shared" si="39"/>
        <v>0</v>
      </c>
      <c r="L122" s="82">
        <f t="shared" si="40"/>
        <v>0</v>
      </c>
      <c r="M122" s="82">
        <f t="shared" si="41"/>
        <v>0</v>
      </c>
      <c r="N122" s="11"/>
      <c r="O122" s="11"/>
      <c r="P122" s="8"/>
      <c r="Q122" s="8"/>
      <c r="R122" s="8"/>
      <c r="S122" s="8"/>
    </row>
    <row r="123" spans="1:19" s="6" customFormat="1" ht="66" customHeight="1">
      <c r="A123" s="46"/>
      <c r="B123" s="62" t="s">
        <v>159</v>
      </c>
      <c r="C123" s="44">
        <f aca="true" t="shared" si="42" ref="C123:I123">SUM(C124:C160)</f>
        <v>577</v>
      </c>
      <c r="D123" s="104">
        <f t="shared" si="42"/>
        <v>272</v>
      </c>
      <c r="E123" s="104">
        <f t="shared" si="42"/>
        <v>212</v>
      </c>
      <c r="F123" s="104">
        <f t="shared" si="42"/>
        <v>60</v>
      </c>
      <c r="G123" s="82">
        <f t="shared" si="42"/>
        <v>11286.900000000001</v>
      </c>
      <c r="H123" s="45">
        <f t="shared" si="42"/>
        <v>9088.999999999998</v>
      </c>
      <c r="I123" s="45">
        <f t="shared" si="42"/>
        <v>2197.9</v>
      </c>
      <c r="J123" s="82">
        <f>G123*40501</f>
        <v>457130736.90000004</v>
      </c>
      <c r="K123" s="82">
        <f t="shared" si="39"/>
        <v>393132433.734</v>
      </c>
      <c r="L123" s="82">
        <f t="shared" si="40"/>
        <v>41141766.32100001</v>
      </c>
      <c r="M123" s="82">
        <f t="shared" si="41"/>
        <v>22856536.845</v>
      </c>
      <c r="N123" s="11"/>
      <c r="O123" s="11"/>
      <c r="P123" s="8"/>
      <c r="Q123" s="8"/>
      <c r="R123" s="8"/>
      <c r="S123" s="8"/>
    </row>
    <row r="124" spans="1:19" s="95" customFormat="1" ht="33" customHeight="1">
      <c r="A124" s="84"/>
      <c r="B124" s="83" t="s">
        <v>232</v>
      </c>
      <c r="C124" s="86">
        <v>11</v>
      </c>
      <c r="D124" s="86">
        <v>5</v>
      </c>
      <c r="E124" s="86">
        <v>0</v>
      </c>
      <c r="F124" s="86">
        <v>5</v>
      </c>
      <c r="G124" s="80">
        <v>163.1</v>
      </c>
      <c r="H124" s="80">
        <v>0</v>
      </c>
      <c r="I124" s="80">
        <v>163.1</v>
      </c>
      <c r="J124" s="80">
        <f>G124*40501</f>
        <v>6605713.1</v>
      </c>
      <c r="K124" s="80">
        <f t="shared" si="39"/>
        <v>5680913.266</v>
      </c>
      <c r="L124" s="80">
        <f t="shared" si="40"/>
        <v>594514.1789999998</v>
      </c>
      <c r="M124" s="80">
        <f t="shared" si="41"/>
        <v>330285.655</v>
      </c>
      <c r="N124" s="93"/>
      <c r="O124" s="93"/>
      <c r="P124" s="94"/>
      <c r="Q124" s="94"/>
      <c r="R124" s="94"/>
      <c r="S124" s="94"/>
    </row>
    <row r="125" spans="1:19" s="95" customFormat="1" ht="33" customHeight="1">
      <c r="A125" s="84"/>
      <c r="B125" s="83" t="s">
        <v>233</v>
      </c>
      <c r="C125" s="86">
        <v>4</v>
      </c>
      <c r="D125" s="86">
        <v>3</v>
      </c>
      <c r="E125" s="86">
        <v>1</v>
      </c>
      <c r="F125" s="86">
        <v>2</v>
      </c>
      <c r="G125" s="80">
        <v>121.3</v>
      </c>
      <c r="H125" s="80">
        <v>40</v>
      </c>
      <c r="I125" s="80">
        <v>81.3</v>
      </c>
      <c r="J125" s="80">
        <f aca="true" t="shared" si="43" ref="J125:J160">G125*40501</f>
        <v>4912771.3</v>
      </c>
      <c r="K125" s="80">
        <f t="shared" si="39"/>
        <v>4224983.318</v>
      </c>
      <c r="L125" s="80">
        <f t="shared" si="40"/>
        <v>442149.41699999984</v>
      </c>
      <c r="M125" s="80">
        <f t="shared" si="41"/>
        <v>245638.565</v>
      </c>
      <c r="N125" s="93"/>
      <c r="O125" s="93"/>
      <c r="P125" s="94"/>
      <c r="Q125" s="94"/>
      <c r="R125" s="94"/>
      <c r="S125" s="94"/>
    </row>
    <row r="126" spans="1:19" s="95" customFormat="1" ht="33" customHeight="1">
      <c r="A126" s="84"/>
      <c r="B126" s="83" t="s">
        <v>234</v>
      </c>
      <c r="C126" s="86">
        <v>7</v>
      </c>
      <c r="D126" s="86">
        <v>4</v>
      </c>
      <c r="E126" s="86">
        <v>2</v>
      </c>
      <c r="F126" s="86">
        <v>2</v>
      </c>
      <c r="G126" s="80">
        <v>163.1</v>
      </c>
      <c r="H126" s="80">
        <v>70.8</v>
      </c>
      <c r="I126" s="80">
        <v>92.3</v>
      </c>
      <c r="J126" s="80">
        <f t="shared" si="43"/>
        <v>6605713.1</v>
      </c>
      <c r="K126" s="80">
        <f t="shared" si="39"/>
        <v>5680913.266</v>
      </c>
      <c r="L126" s="80">
        <f t="shared" si="40"/>
        <v>594514.1789999998</v>
      </c>
      <c r="M126" s="80">
        <f t="shared" si="41"/>
        <v>330285.655</v>
      </c>
      <c r="N126" s="93"/>
      <c r="O126" s="93"/>
      <c r="P126" s="110"/>
      <c r="Q126" s="110"/>
      <c r="R126" s="110"/>
      <c r="S126" s="110"/>
    </row>
    <row r="127" spans="1:19" s="95" customFormat="1" ht="33" customHeight="1">
      <c r="A127" s="84"/>
      <c r="B127" s="83" t="s">
        <v>235</v>
      </c>
      <c r="C127" s="86">
        <v>18</v>
      </c>
      <c r="D127" s="86">
        <v>6</v>
      </c>
      <c r="E127" s="86">
        <v>0</v>
      </c>
      <c r="F127" s="86">
        <v>6</v>
      </c>
      <c r="G127" s="80">
        <v>191.5</v>
      </c>
      <c r="H127" s="80">
        <v>0</v>
      </c>
      <c r="I127" s="80">
        <v>191.5</v>
      </c>
      <c r="J127" s="80">
        <f t="shared" si="43"/>
        <v>7755941.5</v>
      </c>
      <c r="K127" s="80">
        <f t="shared" si="39"/>
        <v>6670109.69</v>
      </c>
      <c r="L127" s="80">
        <f t="shared" si="40"/>
        <v>698034.7349999996</v>
      </c>
      <c r="M127" s="80">
        <f t="shared" si="41"/>
        <v>387797.075</v>
      </c>
      <c r="N127" s="93"/>
      <c r="O127" s="93"/>
      <c r="P127" s="110"/>
      <c r="Q127" s="110"/>
      <c r="R127" s="110"/>
      <c r="S127" s="110"/>
    </row>
    <row r="128" spans="1:19" s="95" customFormat="1" ht="33" customHeight="1">
      <c r="A128" s="84"/>
      <c r="B128" s="83" t="s">
        <v>176</v>
      </c>
      <c r="C128" s="86">
        <v>28</v>
      </c>
      <c r="D128" s="86">
        <v>8</v>
      </c>
      <c r="E128" s="86">
        <v>7</v>
      </c>
      <c r="F128" s="86">
        <v>1</v>
      </c>
      <c r="G128" s="80">
        <v>423.4</v>
      </c>
      <c r="H128" s="80">
        <v>370.5</v>
      </c>
      <c r="I128" s="80">
        <v>52.9</v>
      </c>
      <c r="J128" s="80">
        <f t="shared" si="43"/>
        <v>17148123.4</v>
      </c>
      <c r="K128" s="80">
        <f aca="true" t="shared" si="44" ref="K128:K147">J128*86/100</f>
        <v>14747386.123999998</v>
      </c>
      <c r="L128" s="80">
        <f t="shared" si="40"/>
        <v>1543331.1060000006</v>
      </c>
      <c r="M128" s="80">
        <f aca="true" t="shared" si="45" ref="M128:M135">J128*5/100</f>
        <v>857406.17</v>
      </c>
      <c r="N128" s="93"/>
      <c r="O128" s="93"/>
      <c r="P128" s="94"/>
      <c r="Q128" s="94"/>
      <c r="R128" s="94"/>
      <c r="S128" s="94"/>
    </row>
    <row r="129" spans="1:19" s="95" customFormat="1" ht="33" customHeight="1">
      <c r="A129" s="84"/>
      <c r="B129" s="83" t="s">
        <v>177</v>
      </c>
      <c r="C129" s="86">
        <v>24</v>
      </c>
      <c r="D129" s="86">
        <v>10</v>
      </c>
      <c r="E129" s="86">
        <v>6</v>
      </c>
      <c r="F129" s="86">
        <v>4</v>
      </c>
      <c r="G129" s="80">
        <v>422.9</v>
      </c>
      <c r="H129" s="80">
        <v>252</v>
      </c>
      <c r="I129" s="80">
        <v>170.9</v>
      </c>
      <c r="J129" s="80">
        <f t="shared" si="43"/>
        <v>17127872.9</v>
      </c>
      <c r="K129" s="80">
        <f t="shared" si="44"/>
        <v>14729970.693999998</v>
      </c>
      <c r="L129" s="80">
        <f t="shared" si="40"/>
        <v>1541508.5610000002</v>
      </c>
      <c r="M129" s="80">
        <f t="shared" si="45"/>
        <v>856393.645</v>
      </c>
      <c r="N129" s="93"/>
      <c r="O129" s="93"/>
      <c r="P129" s="94"/>
      <c r="Q129" s="94"/>
      <c r="R129" s="94"/>
      <c r="S129" s="94"/>
    </row>
    <row r="130" spans="1:19" s="95" customFormat="1" ht="33" customHeight="1">
      <c r="A130" s="84"/>
      <c r="B130" s="83" t="s">
        <v>211</v>
      </c>
      <c r="C130" s="86">
        <v>12</v>
      </c>
      <c r="D130" s="86">
        <v>8</v>
      </c>
      <c r="E130" s="86">
        <v>6</v>
      </c>
      <c r="F130" s="86">
        <v>2</v>
      </c>
      <c r="G130" s="80">
        <v>200.8</v>
      </c>
      <c r="H130" s="80">
        <v>152.2</v>
      </c>
      <c r="I130" s="80">
        <v>48.6</v>
      </c>
      <c r="J130" s="80">
        <f t="shared" si="43"/>
        <v>8132600.800000001</v>
      </c>
      <c r="K130" s="80">
        <f t="shared" si="44"/>
        <v>6994036.688000001</v>
      </c>
      <c r="L130" s="80">
        <f t="shared" si="40"/>
        <v>731934.0719999997</v>
      </c>
      <c r="M130" s="80">
        <f>J130*5/100</f>
        <v>406630.04</v>
      </c>
      <c r="N130" s="93"/>
      <c r="O130" s="93"/>
      <c r="P130" s="110"/>
      <c r="Q130" s="110"/>
      <c r="R130" s="110"/>
      <c r="S130" s="110"/>
    </row>
    <row r="131" spans="1:19" s="95" customFormat="1" ht="33" customHeight="1">
      <c r="A131" s="84"/>
      <c r="B131" s="83" t="s">
        <v>212</v>
      </c>
      <c r="C131" s="86">
        <v>19</v>
      </c>
      <c r="D131" s="86">
        <v>8</v>
      </c>
      <c r="E131" s="86">
        <v>5</v>
      </c>
      <c r="F131" s="86">
        <v>3</v>
      </c>
      <c r="G131" s="80">
        <v>255.9</v>
      </c>
      <c r="H131" s="80">
        <v>160.6</v>
      </c>
      <c r="I131" s="80">
        <v>95.3</v>
      </c>
      <c r="J131" s="80">
        <f t="shared" si="43"/>
        <v>10364205.9</v>
      </c>
      <c r="K131" s="80">
        <f t="shared" si="44"/>
        <v>8913217.074</v>
      </c>
      <c r="L131" s="80">
        <f t="shared" si="40"/>
        <v>932778.5310000014</v>
      </c>
      <c r="M131" s="80">
        <f>J131*5/100</f>
        <v>518210.295</v>
      </c>
      <c r="N131" s="93"/>
      <c r="O131" s="93"/>
      <c r="P131" s="110"/>
      <c r="Q131" s="110"/>
      <c r="R131" s="110"/>
      <c r="S131" s="110"/>
    </row>
    <row r="132" spans="1:19" s="95" customFormat="1" ht="33" customHeight="1">
      <c r="A132" s="84"/>
      <c r="B132" s="83" t="s">
        <v>186</v>
      </c>
      <c r="C132" s="86">
        <v>36</v>
      </c>
      <c r="D132" s="86">
        <v>16</v>
      </c>
      <c r="E132" s="86">
        <v>16</v>
      </c>
      <c r="F132" s="86">
        <v>0</v>
      </c>
      <c r="G132" s="80">
        <v>856.2</v>
      </c>
      <c r="H132" s="80">
        <v>856.2</v>
      </c>
      <c r="I132" s="80">
        <v>0</v>
      </c>
      <c r="J132" s="80">
        <f t="shared" si="43"/>
        <v>34676956.2</v>
      </c>
      <c r="K132" s="80">
        <f t="shared" si="44"/>
        <v>29822182.332000002</v>
      </c>
      <c r="L132" s="80">
        <f t="shared" si="40"/>
        <v>3120926.0580000007</v>
      </c>
      <c r="M132" s="80">
        <f t="shared" si="45"/>
        <v>1733847.81</v>
      </c>
      <c r="N132" s="93"/>
      <c r="O132" s="93"/>
      <c r="P132" s="110"/>
      <c r="Q132" s="110"/>
      <c r="R132" s="110"/>
      <c r="S132" s="110"/>
    </row>
    <row r="133" spans="1:19" s="95" customFormat="1" ht="33" customHeight="1">
      <c r="A133" s="84"/>
      <c r="B133" s="83" t="s">
        <v>187</v>
      </c>
      <c r="C133" s="86">
        <v>9</v>
      </c>
      <c r="D133" s="86">
        <v>8</v>
      </c>
      <c r="E133" s="86">
        <v>7</v>
      </c>
      <c r="F133" s="86">
        <v>1</v>
      </c>
      <c r="G133" s="80">
        <v>381.5</v>
      </c>
      <c r="H133" s="80">
        <v>326.1</v>
      </c>
      <c r="I133" s="80">
        <v>55.4</v>
      </c>
      <c r="J133" s="80">
        <f t="shared" si="43"/>
        <v>15451131.5</v>
      </c>
      <c r="K133" s="80">
        <f t="shared" si="44"/>
        <v>13287973.09</v>
      </c>
      <c r="L133" s="80">
        <f t="shared" si="40"/>
        <v>1390601.8350000002</v>
      </c>
      <c r="M133" s="80">
        <f t="shared" si="45"/>
        <v>772556.575</v>
      </c>
      <c r="N133" s="93"/>
      <c r="O133" s="93"/>
      <c r="P133" s="110"/>
      <c r="Q133" s="110"/>
      <c r="R133" s="110"/>
      <c r="S133" s="110"/>
    </row>
    <row r="134" spans="1:19" s="95" customFormat="1" ht="33" customHeight="1">
      <c r="A134" s="84"/>
      <c r="B134" s="83" t="s">
        <v>188</v>
      </c>
      <c r="C134" s="86">
        <v>18</v>
      </c>
      <c r="D134" s="86">
        <v>10</v>
      </c>
      <c r="E134" s="86">
        <v>10</v>
      </c>
      <c r="F134" s="86">
        <v>0</v>
      </c>
      <c r="G134" s="80">
        <v>555.6</v>
      </c>
      <c r="H134" s="80">
        <v>555.6</v>
      </c>
      <c r="I134" s="80">
        <v>0</v>
      </c>
      <c r="J134" s="80">
        <f t="shared" si="43"/>
        <v>22502355.6</v>
      </c>
      <c r="K134" s="80">
        <f t="shared" si="44"/>
        <v>19352025.816</v>
      </c>
      <c r="L134" s="80">
        <f t="shared" si="40"/>
        <v>2025212.0040000018</v>
      </c>
      <c r="M134" s="80">
        <f t="shared" si="45"/>
        <v>1125117.78</v>
      </c>
      <c r="N134" s="93"/>
      <c r="O134" s="93"/>
      <c r="P134" s="110"/>
      <c r="Q134" s="110"/>
      <c r="R134" s="110"/>
      <c r="S134" s="110"/>
    </row>
    <row r="135" spans="1:19" s="95" customFormat="1" ht="33" customHeight="1">
      <c r="A135" s="84"/>
      <c r="B135" s="83" t="s">
        <v>213</v>
      </c>
      <c r="C135" s="86">
        <v>20</v>
      </c>
      <c r="D135" s="86">
        <v>8</v>
      </c>
      <c r="E135" s="86">
        <v>3</v>
      </c>
      <c r="F135" s="86">
        <v>5</v>
      </c>
      <c r="G135" s="80">
        <v>245</v>
      </c>
      <c r="H135" s="80">
        <v>88.8</v>
      </c>
      <c r="I135" s="80">
        <v>156.2</v>
      </c>
      <c r="J135" s="80">
        <f t="shared" si="43"/>
        <v>9922745</v>
      </c>
      <c r="K135" s="80">
        <f t="shared" si="44"/>
        <v>8533560.7</v>
      </c>
      <c r="L135" s="80">
        <f t="shared" si="40"/>
        <v>893047.0500000007</v>
      </c>
      <c r="M135" s="80">
        <f t="shared" si="45"/>
        <v>496137.25</v>
      </c>
      <c r="N135" s="93"/>
      <c r="O135" s="93"/>
      <c r="P135" s="110"/>
      <c r="Q135" s="110"/>
      <c r="R135" s="110"/>
      <c r="S135" s="110"/>
    </row>
    <row r="136" spans="1:19" s="95" customFormat="1" ht="33" customHeight="1">
      <c r="A136" s="84"/>
      <c r="B136" s="83" t="s">
        <v>189</v>
      </c>
      <c r="C136" s="86">
        <v>23</v>
      </c>
      <c r="D136" s="86">
        <v>12</v>
      </c>
      <c r="E136" s="86">
        <v>10</v>
      </c>
      <c r="F136" s="86">
        <v>2</v>
      </c>
      <c r="G136" s="80">
        <v>557.7</v>
      </c>
      <c r="H136" s="80">
        <v>502.2</v>
      </c>
      <c r="I136" s="80">
        <v>55.5</v>
      </c>
      <c r="J136" s="80">
        <f t="shared" si="43"/>
        <v>22587407.700000003</v>
      </c>
      <c r="K136" s="80">
        <f t="shared" si="44"/>
        <v>19425170.622</v>
      </c>
      <c r="L136" s="80">
        <f t="shared" si="40"/>
        <v>2032866.6930000014</v>
      </c>
      <c r="M136" s="80">
        <f aca="true" t="shared" si="46" ref="M136:M142">J136*5/100</f>
        <v>1129370.3850000002</v>
      </c>
      <c r="N136" s="93"/>
      <c r="O136" s="93"/>
      <c r="P136" s="110"/>
      <c r="Q136" s="110"/>
      <c r="R136" s="110"/>
      <c r="S136" s="110"/>
    </row>
    <row r="137" spans="1:19" s="95" customFormat="1" ht="33" customHeight="1">
      <c r="A137" s="84"/>
      <c r="B137" s="83" t="s">
        <v>225</v>
      </c>
      <c r="C137" s="86">
        <v>6</v>
      </c>
      <c r="D137" s="86">
        <v>3</v>
      </c>
      <c r="E137" s="86">
        <v>2</v>
      </c>
      <c r="F137" s="86">
        <v>1</v>
      </c>
      <c r="G137" s="80">
        <v>98.8</v>
      </c>
      <c r="H137" s="80">
        <v>63.8</v>
      </c>
      <c r="I137" s="80">
        <v>35</v>
      </c>
      <c r="J137" s="80">
        <f t="shared" si="43"/>
        <v>4001498.8</v>
      </c>
      <c r="K137" s="80">
        <f t="shared" si="44"/>
        <v>3441288.9680000003</v>
      </c>
      <c r="L137" s="80">
        <f t="shared" si="40"/>
        <v>360134.89199999947</v>
      </c>
      <c r="M137" s="80">
        <f t="shared" si="46"/>
        <v>200074.94</v>
      </c>
      <c r="N137" s="93"/>
      <c r="O137" s="93"/>
      <c r="P137" s="110"/>
      <c r="Q137" s="110"/>
      <c r="R137" s="110"/>
      <c r="S137" s="110"/>
    </row>
    <row r="138" spans="1:19" s="95" customFormat="1" ht="33" customHeight="1">
      <c r="A138" s="84"/>
      <c r="B138" s="83" t="s">
        <v>226</v>
      </c>
      <c r="C138" s="86">
        <v>12</v>
      </c>
      <c r="D138" s="86">
        <v>7</v>
      </c>
      <c r="E138" s="86">
        <v>7</v>
      </c>
      <c r="F138" s="86">
        <v>0</v>
      </c>
      <c r="G138" s="80">
        <v>275.6</v>
      </c>
      <c r="H138" s="80">
        <v>275.6</v>
      </c>
      <c r="I138" s="80">
        <v>0</v>
      </c>
      <c r="J138" s="80">
        <f t="shared" si="43"/>
        <v>11162075.600000001</v>
      </c>
      <c r="K138" s="80">
        <f t="shared" si="44"/>
        <v>9599385.016</v>
      </c>
      <c r="L138" s="80">
        <f t="shared" si="40"/>
        <v>1004586.8040000007</v>
      </c>
      <c r="M138" s="80">
        <f t="shared" si="46"/>
        <v>558103.78</v>
      </c>
      <c r="N138" s="93"/>
      <c r="O138" s="93"/>
      <c r="P138" s="110"/>
      <c r="Q138" s="110"/>
      <c r="R138" s="110"/>
      <c r="S138" s="110"/>
    </row>
    <row r="139" spans="1:19" s="95" customFormat="1" ht="33" customHeight="1">
      <c r="A139" s="84"/>
      <c r="B139" s="83" t="s">
        <v>227</v>
      </c>
      <c r="C139" s="86">
        <v>9</v>
      </c>
      <c r="D139" s="86">
        <v>6</v>
      </c>
      <c r="E139" s="86">
        <v>3</v>
      </c>
      <c r="F139" s="86">
        <v>3</v>
      </c>
      <c r="G139" s="80">
        <v>253</v>
      </c>
      <c r="H139" s="80">
        <v>156.1</v>
      </c>
      <c r="I139" s="80">
        <v>96.9</v>
      </c>
      <c r="J139" s="80">
        <f t="shared" si="43"/>
        <v>10246753</v>
      </c>
      <c r="K139" s="80">
        <f t="shared" si="44"/>
        <v>8812207.58</v>
      </c>
      <c r="L139" s="80">
        <f t="shared" si="40"/>
        <v>922207.7699999999</v>
      </c>
      <c r="M139" s="80">
        <f t="shared" si="46"/>
        <v>512337.65</v>
      </c>
      <c r="N139" s="93"/>
      <c r="O139" s="93"/>
      <c r="P139" s="110"/>
      <c r="Q139" s="110"/>
      <c r="R139" s="110"/>
      <c r="S139" s="110"/>
    </row>
    <row r="140" spans="1:19" s="95" customFormat="1" ht="33" customHeight="1">
      <c r="A140" s="84"/>
      <c r="B140" s="83" t="s">
        <v>228</v>
      </c>
      <c r="C140" s="86">
        <v>7</v>
      </c>
      <c r="D140" s="86">
        <v>5</v>
      </c>
      <c r="E140" s="86">
        <v>5</v>
      </c>
      <c r="F140" s="86">
        <v>0</v>
      </c>
      <c r="G140" s="80">
        <v>203.3</v>
      </c>
      <c r="H140" s="80">
        <v>203.3</v>
      </c>
      <c r="I140" s="80">
        <v>0</v>
      </c>
      <c r="J140" s="80">
        <f t="shared" si="43"/>
        <v>8233853.300000001</v>
      </c>
      <c r="K140" s="80">
        <f t="shared" si="44"/>
        <v>7081113.838</v>
      </c>
      <c r="L140" s="80">
        <f t="shared" si="40"/>
        <v>741046.7970000003</v>
      </c>
      <c r="M140" s="80">
        <f t="shared" si="46"/>
        <v>411692.665</v>
      </c>
      <c r="N140" s="93"/>
      <c r="O140" s="93"/>
      <c r="P140" s="110"/>
      <c r="Q140" s="110"/>
      <c r="R140" s="110"/>
      <c r="S140" s="110"/>
    </row>
    <row r="141" spans="1:19" s="95" customFormat="1" ht="33" customHeight="1">
      <c r="A141" s="84"/>
      <c r="B141" s="83" t="s">
        <v>229</v>
      </c>
      <c r="C141" s="86">
        <v>9</v>
      </c>
      <c r="D141" s="86">
        <v>4</v>
      </c>
      <c r="E141" s="86">
        <v>2</v>
      </c>
      <c r="F141" s="86">
        <v>2</v>
      </c>
      <c r="G141" s="80">
        <v>163.7</v>
      </c>
      <c r="H141" s="80">
        <v>76.5</v>
      </c>
      <c r="I141" s="80">
        <v>87.2</v>
      </c>
      <c r="J141" s="80">
        <f t="shared" si="43"/>
        <v>6630013.699999999</v>
      </c>
      <c r="K141" s="80">
        <f t="shared" si="44"/>
        <v>5701811.782</v>
      </c>
      <c r="L141" s="80">
        <f t="shared" si="40"/>
        <v>596701.2329999997</v>
      </c>
      <c r="M141" s="80">
        <f t="shared" si="46"/>
        <v>331500.68499999994</v>
      </c>
      <c r="N141" s="93"/>
      <c r="O141" s="93"/>
      <c r="P141" s="110"/>
      <c r="Q141" s="110"/>
      <c r="R141" s="110"/>
      <c r="S141" s="110"/>
    </row>
    <row r="142" spans="1:19" s="95" customFormat="1" ht="33" customHeight="1">
      <c r="A142" s="84"/>
      <c r="B142" s="83" t="s">
        <v>230</v>
      </c>
      <c r="C142" s="86">
        <v>2</v>
      </c>
      <c r="D142" s="86">
        <v>2</v>
      </c>
      <c r="E142" s="86">
        <v>2</v>
      </c>
      <c r="F142" s="86">
        <v>0</v>
      </c>
      <c r="G142" s="80">
        <v>57.9</v>
      </c>
      <c r="H142" s="80">
        <v>57.9</v>
      </c>
      <c r="I142" s="80">
        <v>0</v>
      </c>
      <c r="J142" s="80">
        <f t="shared" si="43"/>
        <v>2345007.9</v>
      </c>
      <c r="K142" s="80">
        <f t="shared" si="44"/>
        <v>2016706.794</v>
      </c>
      <c r="L142" s="80">
        <f t="shared" si="40"/>
        <v>211050.7109999999</v>
      </c>
      <c r="M142" s="80">
        <f t="shared" si="46"/>
        <v>117250.395</v>
      </c>
      <c r="N142" s="93"/>
      <c r="O142" s="93"/>
      <c r="P142" s="110"/>
      <c r="Q142" s="110"/>
      <c r="R142" s="110"/>
      <c r="S142" s="110"/>
    </row>
    <row r="143" spans="1:19" s="95" customFormat="1" ht="33" customHeight="1">
      <c r="A143" s="84"/>
      <c r="B143" s="83" t="s">
        <v>231</v>
      </c>
      <c r="C143" s="86">
        <v>2</v>
      </c>
      <c r="D143" s="86">
        <v>2</v>
      </c>
      <c r="E143" s="86">
        <v>0</v>
      </c>
      <c r="F143" s="86">
        <v>2</v>
      </c>
      <c r="G143" s="80">
        <v>55.3</v>
      </c>
      <c r="H143" s="80">
        <v>0</v>
      </c>
      <c r="I143" s="80">
        <v>55.3</v>
      </c>
      <c r="J143" s="80">
        <f t="shared" si="43"/>
        <v>2239705.3</v>
      </c>
      <c r="K143" s="80">
        <f t="shared" si="44"/>
        <v>1926146.5579999997</v>
      </c>
      <c r="L143" s="80">
        <f t="shared" si="40"/>
        <v>201573.47700000007</v>
      </c>
      <c r="M143" s="80">
        <f aca="true" t="shared" si="47" ref="M143:M148">J143*5/100</f>
        <v>111985.265</v>
      </c>
      <c r="N143" s="93"/>
      <c r="O143" s="93"/>
      <c r="P143" s="110"/>
      <c r="Q143" s="110"/>
      <c r="R143" s="110"/>
      <c r="S143" s="110"/>
    </row>
    <row r="144" spans="1:19" s="95" customFormat="1" ht="33" customHeight="1">
      <c r="A144" s="84"/>
      <c r="B144" s="83" t="s">
        <v>236</v>
      </c>
      <c r="C144" s="86">
        <v>12</v>
      </c>
      <c r="D144" s="86">
        <v>3</v>
      </c>
      <c r="E144" s="86">
        <v>0</v>
      </c>
      <c r="F144" s="86">
        <v>3</v>
      </c>
      <c r="G144" s="80">
        <v>107.6</v>
      </c>
      <c r="H144" s="80">
        <v>0</v>
      </c>
      <c r="I144" s="80">
        <v>107.6</v>
      </c>
      <c r="J144" s="80">
        <f t="shared" si="43"/>
        <v>4357907.6</v>
      </c>
      <c r="K144" s="80">
        <f t="shared" si="44"/>
        <v>3747800.536</v>
      </c>
      <c r="L144" s="80">
        <f t="shared" si="40"/>
        <v>392211.6839999998</v>
      </c>
      <c r="M144" s="80">
        <f t="shared" si="47"/>
        <v>217895.38</v>
      </c>
      <c r="N144" s="93"/>
      <c r="O144" s="93"/>
      <c r="P144" s="110"/>
      <c r="Q144" s="110"/>
      <c r="R144" s="110"/>
      <c r="S144" s="110"/>
    </row>
    <row r="145" spans="1:19" s="95" customFormat="1" ht="33" customHeight="1">
      <c r="A145" s="84"/>
      <c r="B145" s="83" t="s">
        <v>237</v>
      </c>
      <c r="C145" s="86">
        <v>9</v>
      </c>
      <c r="D145" s="86">
        <v>3</v>
      </c>
      <c r="E145" s="86">
        <v>3</v>
      </c>
      <c r="F145" s="86">
        <v>0</v>
      </c>
      <c r="G145" s="80">
        <v>139.6</v>
      </c>
      <c r="H145" s="80">
        <v>139.6</v>
      </c>
      <c r="I145" s="80">
        <v>0</v>
      </c>
      <c r="J145" s="80">
        <f t="shared" si="43"/>
        <v>5653939.6</v>
      </c>
      <c r="K145" s="80">
        <f t="shared" si="44"/>
        <v>4862388.056</v>
      </c>
      <c r="L145" s="80">
        <f t="shared" si="40"/>
        <v>508854.5639999998</v>
      </c>
      <c r="M145" s="80">
        <f t="shared" si="47"/>
        <v>282696.98</v>
      </c>
      <c r="N145" s="93"/>
      <c r="O145" s="93"/>
      <c r="P145" s="110"/>
      <c r="Q145" s="110"/>
      <c r="R145" s="110"/>
      <c r="S145" s="110"/>
    </row>
    <row r="146" spans="1:19" s="95" customFormat="1" ht="33" customHeight="1">
      <c r="A146" s="84"/>
      <c r="B146" s="83" t="s">
        <v>238</v>
      </c>
      <c r="C146" s="86">
        <v>7</v>
      </c>
      <c r="D146" s="86">
        <v>5</v>
      </c>
      <c r="E146" s="86">
        <v>4</v>
      </c>
      <c r="F146" s="86">
        <v>1</v>
      </c>
      <c r="G146" s="80">
        <v>121.2</v>
      </c>
      <c r="H146" s="80">
        <v>104.9</v>
      </c>
      <c r="I146" s="80">
        <v>16.3</v>
      </c>
      <c r="J146" s="80">
        <f t="shared" si="43"/>
        <v>4908721.2</v>
      </c>
      <c r="K146" s="80">
        <f t="shared" si="44"/>
        <v>4221500.232</v>
      </c>
      <c r="L146" s="80">
        <f t="shared" si="40"/>
        <v>441784.90800000035</v>
      </c>
      <c r="M146" s="80">
        <f t="shared" si="47"/>
        <v>245436.06</v>
      </c>
      <c r="N146" s="93"/>
      <c r="O146" s="93"/>
      <c r="P146" s="110"/>
      <c r="Q146" s="110"/>
      <c r="R146" s="110"/>
      <c r="S146" s="110"/>
    </row>
    <row r="147" spans="1:19" s="95" customFormat="1" ht="33" customHeight="1">
      <c r="A147" s="84"/>
      <c r="B147" s="83" t="s">
        <v>239</v>
      </c>
      <c r="C147" s="86">
        <v>9</v>
      </c>
      <c r="D147" s="86">
        <v>3</v>
      </c>
      <c r="E147" s="86">
        <v>0</v>
      </c>
      <c r="F147" s="86">
        <v>3</v>
      </c>
      <c r="G147" s="80">
        <v>125.1</v>
      </c>
      <c r="H147" s="80">
        <v>0</v>
      </c>
      <c r="I147" s="80">
        <v>125.1</v>
      </c>
      <c r="J147" s="80">
        <f t="shared" si="43"/>
        <v>5066675.1</v>
      </c>
      <c r="K147" s="80">
        <f t="shared" si="44"/>
        <v>4357340.585999999</v>
      </c>
      <c r="L147" s="80">
        <f t="shared" si="40"/>
        <v>456000.7590000004</v>
      </c>
      <c r="M147" s="80">
        <f t="shared" si="47"/>
        <v>253333.755</v>
      </c>
      <c r="N147" s="93"/>
      <c r="O147" s="93"/>
      <c r="P147" s="110"/>
      <c r="Q147" s="110"/>
      <c r="R147" s="110"/>
      <c r="S147" s="110"/>
    </row>
    <row r="148" spans="1:19" s="89" customFormat="1" ht="33" customHeight="1">
      <c r="A148" s="84"/>
      <c r="B148" s="83" t="s">
        <v>175</v>
      </c>
      <c r="C148" s="86">
        <v>19</v>
      </c>
      <c r="D148" s="86">
        <v>12</v>
      </c>
      <c r="E148" s="86">
        <v>11</v>
      </c>
      <c r="F148" s="86">
        <v>1</v>
      </c>
      <c r="G148" s="80">
        <v>306.7</v>
      </c>
      <c r="H148" s="80">
        <v>260.8</v>
      </c>
      <c r="I148" s="80">
        <v>45.9</v>
      </c>
      <c r="J148" s="80">
        <f t="shared" si="43"/>
        <v>12421656.7</v>
      </c>
      <c r="K148" s="80">
        <f>J148*86/100</f>
        <v>10682624.762</v>
      </c>
      <c r="L148" s="80">
        <f t="shared" si="40"/>
        <v>1117949.1029999992</v>
      </c>
      <c r="M148" s="80">
        <f t="shared" si="47"/>
        <v>621082.835</v>
      </c>
      <c r="N148" s="87"/>
      <c r="O148" s="87"/>
      <c r="P148" s="88"/>
      <c r="Q148" s="88"/>
      <c r="R148" s="88"/>
      <c r="S148" s="88"/>
    </row>
    <row r="149" spans="1:19" s="95" customFormat="1" ht="33" customHeight="1">
      <c r="A149" s="84"/>
      <c r="B149" s="83" t="s">
        <v>197</v>
      </c>
      <c r="C149" s="86">
        <v>16</v>
      </c>
      <c r="D149" s="86">
        <v>11</v>
      </c>
      <c r="E149" s="86">
        <v>11</v>
      </c>
      <c r="F149" s="86">
        <v>0</v>
      </c>
      <c r="G149" s="80">
        <v>380.3</v>
      </c>
      <c r="H149" s="80">
        <v>380.3</v>
      </c>
      <c r="I149" s="80">
        <v>0</v>
      </c>
      <c r="J149" s="80">
        <f t="shared" si="43"/>
        <v>15402530.3</v>
      </c>
      <c r="K149" s="80">
        <f aca="true" t="shared" si="48" ref="K149:K157">J149*86/100</f>
        <v>13246176.058</v>
      </c>
      <c r="L149" s="80">
        <f t="shared" si="40"/>
        <v>1386227.7270000004</v>
      </c>
      <c r="M149" s="80">
        <f aca="true" t="shared" si="49" ref="M149:M157">J149*5/100</f>
        <v>770126.515</v>
      </c>
      <c r="N149" s="93"/>
      <c r="O149" s="93"/>
      <c r="P149" s="110"/>
      <c r="Q149" s="110"/>
      <c r="R149" s="110"/>
      <c r="S149" s="110"/>
    </row>
    <row r="150" spans="1:19" s="95" customFormat="1" ht="33" customHeight="1">
      <c r="A150" s="84"/>
      <c r="B150" s="83" t="s">
        <v>198</v>
      </c>
      <c r="C150" s="86">
        <v>21</v>
      </c>
      <c r="D150" s="86">
        <v>9</v>
      </c>
      <c r="E150" s="86">
        <v>9</v>
      </c>
      <c r="F150" s="86">
        <v>0</v>
      </c>
      <c r="G150" s="80">
        <v>371.7</v>
      </c>
      <c r="H150" s="80">
        <v>371.7</v>
      </c>
      <c r="I150" s="80">
        <v>0</v>
      </c>
      <c r="J150" s="80">
        <f t="shared" si="43"/>
        <v>15054221.7</v>
      </c>
      <c r="K150" s="80">
        <f t="shared" si="48"/>
        <v>12946630.662</v>
      </c>
      <c r="L150" s="80">
        <f t="shared" si="40"/>
        <v>1354879.9529999988</v>
      </c>
      <c r="M150" s="80">
        <f t="shared" si="49"/>
        <v>752711.085</v>
      </c>
      <c r="N150" s="93"/>
      <c r="O150" s="93"/>
      <c r="P150" s="110"/>
      <c r="Q150" s="110"/>
      <c r="R150" s="110"/>
      <c r="S150" s="110"/>
    </row>
    <row r="151" spans="1:19" s="95" customFormat="1" ht="33" customHeight="1">
      <c r="A151" s="84"/>
      <c r="B151" s="83" t="s">
        <v>240</v>
      </c>
      <c r="C151" s="86">
        <v>16</v>
      </c>
      <c r="D151" s="86">
        <v>4</v>
      </c>
      <c r="E151" s="86">
        <v>0</v>
      </c>
      <c r="F151" s="86">
        <v>4</v>
      </c>
      <c r="G151" s="80">
        <v>154.6</v>
      </c>
      <c r="H151" s="80">
        <v>0</v>
      </c>
      <c r="I151" s="80">
        <v>154.6</v>
      </c>
      <c r="J151" s="80">
        <f t="shared" si="43"/>
        <v>6261454.6</v>
      </c>
      <c r="K151" s="80">
        <f>J151*86/100</f>
        <v>5384850.956</v>
      </c>
      <c r="L151" s="80">
        <f t="shared" si="40"/>
        <v>563530.9139999994</v>
      </c>
      <c r="M151" s="80">
        <f>J151*5/100</f>
        <v>313072.73</v>
      </c>
      <c r="N151" s="93"/>
      <c r="O151" s="93"/>
      <c r="P151" s="110"/>
      <c r="Q151" s="110"/>
      <c r="R151" s="110"/>
      <c r="S151" s="110"/>
    </row>
    <row r="152" spans="1:19" s="95" customFormat="1" ht="33" customHeight="1">
      <c r="A152" s="84"/>
      <c r="B152" s="83" t="s">
        <v>190</v>
      </c>
      <c r="C152" s="86">
        <v>23</v>
      </c>
      <c r="D152" s="86">
        <v>12</v>
      </c>
      <c r="E152" s="86">
        <v>12</v>
      </c>
      <c r="F152" s="86">
        <v>0</v>
      </c>
      <c r="G152" s="80">
        <v>404.5</v>
      </c>
      <c r="H152" s="80">
        <v>404.5</v>
      </c>
      <c r="I152" s="80">
        <v>0</v>
      </c>
      <c r="J152" s="80">
        <f t="shared" si="43"/>
        <v>16382654.5</v>
      </c>
      <c r="K152" s="80">
        <f t="shared" si="48"/>
        <v>14089082.87</v>
      </c>
      <c r="L152" s="80">
        <f t="shared" si="40"/>
        <v>1474438.9050000007</v>
      </c>
      <c r="M152" s="80">
        <f t="shared" si="49"/>
        <v>819132.725</v>
      </c>
      <c r="N152" s="93"/>
      <c r="O152" s="93"/>
      <c r="P152" s="110"/>
      <c r="Q152" s="110"/>
      <c r="R152" s="110"/>
      <c r="S152" s="110"/>
    </row>
    <row r="153" spans="1:19" s="95" customFormat="1" ht="33" customHeight="1">
      <c r="A153" s="84"/>
      <c r="B153" s="83" t="s">
        <v>191</v>
      </c>
      <c r="C153" s="86">
        <v>24</v>
      </c>
      <c r="D153" s="86">
        <v>9</v>
      </c>
      <c r="E153" s="86">
        <v>7</v>
      </c>
      <c r="F153" s="86">
        <v>2</v>
      </c>
      <c r="G153" s="80">
        <v>517.9</v>
      </c>
      <c r="H153" s="80">
        <v>406.9</v>
      </c>
      <c r="I153" s="80">
        <v>111</v>
      </c>
      <c r="J153" s="80">
        <f t="shared" si="43"/>
        <v>20975467.9</v>
      </c>
      <c r="K153" s="80">
        <f t="shared" si="48"/>
        <v>18038902.393999998</v>
      </c>
      <c r="L153" s="80">
        <f t="shared" si="40"/>
        <v>1887792.111000001</v>
      </c>
      <c r="M153" s="80">
        <f t="shared" si="49"/>
        <v>1048773.395</v>
      </c>
      <c r="N153" s="93"/>
      <c r="O153" s="93"/>
      <c r="P153" s="110"/>
      <c r="Q153" s="110"/>
      <c r="R153" s="110"/>
      <c r="S153" s="110"/>
    </row>
    <row r="154" spans="1:19" s="95" customFormat="1" ht="33" customHeight="1">
      <c r="A154" s="84"/>
      <c r="B154" s="83" t="s">
        <v>192</v>
      </c>
      <c r="C154" s="86">
        <v>25</v>
      </c>
      <c r="D154" s="86">
        <v>10</v>
      </c>
      <c r="E154" s="86">
        <v>10</v>
      </c>
      <c r="F154" s="86">
        <v>0</v>
      </c>
      <c r="G154" s="80">
        <v>559.4</v>
      </c>
      <c r="H154" s="80">
        <v>559.4</v>
      </c>
      <c r="I154" s="80">
        <v>0</v>
      </c>
      <c r="J154" s="80">
        <f t="shared" si="43"/>
        <v>22656259.4</v>
      </c>
      <c r="K154" s="80">
        <f t="shared" si="48"/>
        <v>19484383.084</v>
      </c>
      <c r="L154" s="80">
        <f t="shared" si="40"/>
        <v>2039063.3459999997</v>
      </c>
      <c r="M154" s="80">
        <f t="shared" si="49"/>
        <v>1132812.97</v>
      </c>
      <c r="N154" s="93"/>
      <c r="O154" s="93"/>
      <c r="P154" s="110"/>
      <c r="Q154" s="110"/>
      <c r="R154" s="110"/>
      <c r="S154" s="110"/>
    </row>
    <row r="155" spans="1:19" s="95" customFormat="1" ht="33" customHeight="1">
      <c r="A155" s="84"/>
      <c r="B155" s="83" t="s">
        <v>193</v>
      </c>
      <c r="C155" s="86">
        <v>13</v>
      </c>
      <c r="D155" s="86">
        <v>8</v>
      </c>
      <c r="E155" s="86">
        <v>8</v>
      </c>
      <c r="F155" s="86">
        <v>0</v>
      </c>
      <c r="G155" s="80">
        <v>417.1</v>
      </c>
      <c r="H155" s="80">
        <v>417.1</v>
      </c>
      <c r="I155" s="80">
        <v>0</v>
      </c>
      <c r="J155" s="80">
        <f t="shared" si="43"/>
        <v>16892967.1</v>
      </c>
      <c r="K155" s="80">
        <f t="shared" si="48"/>
        <v>14527951.706000002</v>
      </c>
      <c r="L155" s="80">
        <f t="shared" si="40"/>
        <v>1520367.0389999994</v>
      </c>
      <c r="M155" s="80">
        <f t="shared" si="49"/>
        <v>844648.355</v>
      </c>
      <c r="N155" s="93"/>
      <c r="O155" s="93"/>
      <c r="P155" s="110"/>
      <c r="Q155" s="110"/>
      <c r="R155" s="110"/>
      <c r="S155" s="110"/>
    </row>
    <row r="156" spans="1:19" s="95" customFormat="1" ht="33" customHeight="1">
      <c r="A156" s="84"/>
      <c r="B156" s="83" t="s">
        <v>194</v>
      </c>
      <c r="C156" s="86">
        <v>23</v>
      </c>
      <c r="D156" s="86">
        <v>13</v>
      </c>
      <c r="E156" s="86">
        <v>10</v>
      </c>
      <c r="F156" s="86">
        <v>3</v>
      </c>
      <c r="G156" s="80">
        <v>598.4</v>
      </c>
      <c r="H156" s="80">
        <v>449.3</v>
      </c>
      <c r="I156" s="80">
        <v>149.1</v>
      </c>
      <c r="J156" s="80">
        <f t="shared" si="43"/>
        <v>24235798.4</v>
      </c>
      <c r="K156" s="80">
        <f t="shared" si="48"/>
        <v>20842786.623999998</v>
      </c>
      <c r="L156" s="80">
        <f t="shared" si="40"/>
        <v>2181221.8560000006</v>
      </c>
      <c r="M156" s="80">
        <f t="shared" si="49"/>
        <v>1211789.92</v>
      </c>
      <c r="N156" s="93"/>
      <c r="O156" s="93"/>
      <c r="P156" s="110"/>
      <c r="Q156" s="110"/>
      <c r="R156" s="110"/>
      <c r="S156" s="110"/>
    </row>
    <row r="157" spans="1:19" s="95" customFormat="1" ht="33" customHeight="1">
      <c r="A157" s="84"/>
      <c r="B157" s="83" t="s">
        <v>185</v>
      </c>
      <c r="C157" s="86">
        <v>17</v>
      </c>
      <c r="D157" s="86">
        <v>12</v>
      </c>
      <c r="E157" s="86">
        <v>12</v>
      </c>
      <c r="F157" s="86">
        <v>0</v>
      </c>
      <c r="G157" s="80">
        <v>560.2</v>
      </c>
      <c r="H157" s="80">
        <v>560.2</v>
      </c>
      <c r="I157" s="80">
        <v>0</v>
      </c>
      <c r="J157" s="80">
        <f t="shared" si="43"/>
        <v>22688660.200000003</v>
      </c>
      <c r="K157" s="80">
        <f t="shared" si="48"/>
        <v>19512247.772000004</v>
      </c>
      <c r="L157" s="80">
        <f t="shared" si="40"/>
        <v>2041979.4179999991</v>
      </c>
      <c r="M157" s="80">
        <f t="shared" si="49"/>
        <v>1134433.0100000002</v>
      </c>
      <c r="N157" s="93"/>
      <c r="O157" s="93"/>
      <c r="P157" s="110"/>
      <c r="Q157" s="110"/>
      <c r="R157" s="110"/>
      <c r="S157" s="110"/>
    </row>
    <row r="158" spans="1:19" s="89" customFormat="1" ht="33" customHeight="1">
      <c r="A158" s="84"/>
      <c r="B158" s="83" t="s">
        <v>173</v>
      </c>
      <c r="C158" s="86">
        <v>24</v>
      </c>
      <c r="D158" s="86">
        <v>8</v>
      </c>
      <c r="E158" s="86">
        <v>6</v>
      </c>
      <c r="F158" s="86">
        <v>2</v>
      </c>
      <c r="G158" s="80">
        <v>361.7</v>
      </c>
      <c r="H158" s="80">
        <v>310.8</v>
      </c>
      <c r="I158" s="80">
        <v>50.9</v>
      </c>
      <c r="J158" s="80">
        <f t="shared" si="43"/>
        <v>14649211.7</v>
      </c>
      <c r="K158" s="80">
        <f aca="true" t="shared" si="50" ref="K158:K165">J158*86/100</f>
        <v>12598322.062</v>
      </c>
      <c r="L158" s="80">
        <f t="shared" si="40"/>
        <v>1318429.0529999984</v>
      </c>
      <c r="M158" s="80">
        <f aca="true" t="shared" si="51" ref="M158:M163">J158*5/100</f>
        <v>732460.585</v>
      </c>
      <c r="N158" s="87"/>
      <c r="O158" s="87"/>
      <c r="P158" s="88"/>
      <c r="Q158" s="88"/>
      <c r="R158" s="88"/>
      <c r="S158" s="88"/>
    </row>
    <row r="159" spans="1:19" s="89" customFormat="1" ht="33" customHeight="1">
      <c r="A159" s="84"/>
      <c r="B159" s="83" t="s">
        <v>214</v>
      </c>
      <c r="C159" s="86">
        <v>29</v>
      </c>
      <c r="D159" s="86">
        <v>7</v>
      </c>
      <c r="E159" s="86">
        <v>7</v>
      </c>
      <c r="F159" s="86">
        <v>0</v>
      </c>
      <c r="G159" s="80">
        <v>220.4</v>
      </c>
      <c r="H159" s="80">
        <v>220.4</v>
      </c>
      <c r="I159" s="80">
        <v>0</v>
      </c>
      <c r="J159" s="80">
        <f t="shared" si="43"/>
        <v>8926420.4</v>
      </c>
      <c r="K159" s="80">
        <f t="shared" si="50"/>
        <v>7676721.544</v>
      </c>
      <c r="L159" s="80">
        <f t="shared" si="40"/>
        <v>803377.8360000006</v>
      </c>
      <c r="M159" s="80">
        <f t="shared" si="51"/>
        <v>446321.02</v>
      </c>
      <c r="N159" s="87"/>
      <c r="O159" s="87"/>
      <c r="P159" s="88"/>
      <c r="Q159" s="88"/>
      <c r="R159" s="88"/>
      <c r="S159" s="88"/>
    </row>
    <row r="160" spans="1:19" s="89" customFormat="1" ht="33" customHeight="1">
      <c r="A160" s="84"/>
      <c r="B160" s="83" t="s">
        <v>215</v>
      </c>
      <c r="C160" s="86">
        <v>14</v>
      </c>
      <c r="D160" s="86">
        <v>8</v>
      </c>
      <c r="E160" s="86">
        <v>8</v>
      </c>
      <c r="F160" s="86">
        <v>0</v>
      </c>
      <c r="G160" s="80">
        <v>294.9</v>
      </c>
      <c r="H160" s="80">
        <v>294.9</v>
      </c>
      <c r="I160" s="80">
        <v>0</v>
      </c>
      <c r="J160" s="80">
        <f t="shared" si="43"/>
        <v>11943744.899999999</v>
      </c>
      <c r="K160" s="80">
        <f t="shared" si="50"/>
        <v>10271620.613999998</v>
      </c>
      <c r="L160" s="80">
        <f t="shared" si="40"/>
        <v>1074937.0410000004</v>
      </c>
      <c r="M160" s="80">
        <f t="shared" si="51"/>
        <v>597187.2449999999</v>
      </c>
      <c r="N160" s="87"/>
      <c r="O160" s="87"/>
      <c r="P160" s="88"/>
      <c r="Q160" s="88"/>
      <c r="R160" s="88"/>
      <c r="S160" s="88"/>
    </row>
    <row r="161" spans="1:19" s="95" customFormat="1" ht="33" customHeight="1">
      <c r="A161" s="84">
        <v>5</v>
      </c>
      <c r="B161" s="111" t="s">
        <v>204</v>
      </c>
      <c r="C161" s="104">
        <f aca="true" t="shared" si="52" ref="C161:I161">C162</f>
        <v>137</v>
      </c>
      <c r="D161" s="104">
        <f t="shared" si="52"/>
        <v>61</v>
      </c>
      <c r="E161" s="104">
        <f t="shared" si="52"/>
        <v>44</v>
      </c>
      <c r="F161" s="104">
        <f t="shared" si="52"/>
        <v>17</v>
      </c>
      <c r="G161" s="82">
        <f t="shared" si="52"/>
        <v>2433.4</v>
      </c>
      <c r="H161" s="82">
        <f t="shared" si="52"/>
        <v>1814.2000000000003</v>
      </c>
      <c r="I161" s="82">
        <f t="shared" si="52"/>
        <v>619.2</v>
      </c>
      <c r="J161" s="82">
        <f>G161*40501</f>
        <v>98555133.4</v>
      </c>
      <c r="K161" s="82">
        <f t="shared" si="50"/>
        <v>84757414.724</v>
      </c>
      <c r="L161" s="82">
        <f aca="true" t="shared" si="53" ref="L161:L173">J161-K161-M161</f>
        <v>8869962.006</v>
      </c>
      <c r="M161" s="82">
        <f t="shared" si="51"/>
        <v>4927756.67</v>
      </c>
      <c r="N161" s="93"/>
      <c r="O161" s="93"/>
      <c r="P161" s="110"/>
      <c r="Q161" s="110"/>
      <c r="R161" s="110"/>
      <c r="S161" s="110"/>
    </row>
    <row r="162" spans="1:19" s="95" customFormat="1" ht="52.5" customHeight="1">
      <c r="A162" s="84"/>
      <c r="B162" s="112" t="s">
        <v>165</v>
      </c>
      <c r="C162" s="104">
        <f aca="true" t="shared" si="54" ref="C162:I162">SUM(C163:C173)</f>
        <v>137</v>
      </c>
      <c r="D162" s="104">
        <f t="shared" si="54"/>
        <v>61</v>
      </c>
      <c r="E162" s="104">
        <f t="shared" si="54"/>
        <v>44</v>
      </c>
      <c r="F162" s="104">
        <f t="shared" si="54"/>
        <v>17</v>
      </c>
      <c r="G162" s="82">
        <f t="shared" si="54"/>
        <v>2433.4</v>
      </c>
      <c r="H162" s="82">
        <f t="shared" si="54"/>
        <v>1814.2000000000003</v>
      </c>
      <c r="I162" s="82">
        <f t="shared" si="54"/>
        <v>619.2</v>
      </c>
      <c r="J162" s="82">
        <f>G162*40501</f>
        <v>98555133.4</v>
      </c>
      <c r="K162" s="82">
        <f t="shared" si="50"/>
        <v>84757414.724</v>
      </c>
      <c r="L162" s="82">
        <f t="shared" si="53"/>
        <v>8869962.006</v>
      </c>
      <c r="M162" s="82">
        <f t="shared" si="51"/>
        <v>4927756.67</v>
      </c>
      <c r="N162" s="93"/>
      <c r="O162" s="93"/>
      <c r="P162" s="110"/>
      <c r="Q162" s="110"/>
      <c r="R162" s="110"/>
      <c r="S162" s="110"/>
    </row>
    <row r="163" spans="1:19" s="115" customFormat="1" ht="33" customHeight="1">
      <c r="A163" s="84"/>
      <c r="B163" s="113" t="s">
        <v>216</v>
      </c>
      <c r="C163" s="86">
        <v>15</v>
      </c>
      <c r="D163" s="86">
        <v>7</v>
      </c>
      <c r="E163" s="86">
        <v>6</v>
      </c>
      <c r="F163" s="86">
        <v>1</v>
      </c>
      <c r="G163" s="80">
        <v>275.7</v>
      </c>
      <c r="H163" s="80">
        <v>254</v>
      </c>
      <c r="I163" s="80">
        <v>21.7</v>
      </c>
      <c r="J163" s="80">
        <f>G163*40501</f>
        <v>11166125.7</v>
      </c>
      <c r="K163" s="80">
        <f t="shared" si="50"/>
        <v>9602868.102</v>
      </c>
      <c r="L163" s="80">
        <f>J163-K163-M163</f>
        <v>1004951.3129999993</v>
      </c>
      <c r="M163" s="80">
        <f t="shared" si="51"/>
        <v>558306.285</v>
      </c>
      <c r="N163" s="93"/>
      <c r="O163" s="93"/>
      <c r="P163" s="114"/>
      <c r="Q163" s="114"/>
      <c r="R163" s="114"/>
      <c r="S163" s="114"/>
    </row>
    <row r="164" spans="1:19" s="115" customFormat="1" ht="33" customHeight="1">
      <c r="A164" s="84"/>
      <c r="B164" s="113" t="s">
        <v>217</v>
      </c>
      <c r="C164" s="86">
        <v>5</v>
      </c>
      <c r="D164" s="86">
        <v>3</v>
      </c>
      <c r="E164" s="86">
        <v>2</v>
      </c>
      <c r="F164" s="86">
        <v>1</v>
      </c>
      <c r="G164" s="80">
        <v>92.9</v>
      </c>
      <c r="H164" s="80">
        <v>63.6</v>
      </c>
      <c r="I164" s="80">
        <v>29.3</v>
      </c>
      <c r="J164" s="80">
        <f aca="true" t="shared" si="55" ref="J164:J173">G164*40501</f>
        <v>3762542.9000000004</v>
      </c>
      <c r="K164" s="80">
        <f t="shared" si="50"/>
        <v>3235786.8940000003</v>
      </c>
      <c r="L164" s="80">
        <f>J164-K164-M164</f>
        <v>338628.86100000003</v>
      </c>
      <c r="M164" s="80">
        <f aca="true" t="shared" si="56" ref="M164:M173">J164*5/100</f>
        <v>188127.145</v>
      </c>
      <c r="N164" s="93"/>
      <c r="O164" s="93"/>
      <c r="P164" s="114"/>
      <c r="Q164" s="114"/>
      <c r="R164" s="114"/>
      <c r="S164" s="114"/>
    </row>
    <row r="165" spans="1:19" s="115" customFormat="1" ht="33" customHeight="1">
      <c r="A165" s="84"/>
      <c r="B165" s="113" t="s">
        <v>218</v>
      </c>
      <c r="C165" s="86">
        <v>8</v>
      </c>
      <c r="D165" s="86">
        <v>2</v>
      </c>
      <c r="E165" s="86">
        <v>2</v>
      </c>
      <c r="F165" s="86">
        <v>0</v>
      </c>
      <c r="G165" s="80">
        <v>135.9</v>
      </c>
      <c r="H165" s="80">
        <v>135.9</v>
      </c>
      <c r="I165" s="80">
        <v>0</v>
      </c>
      <c r="J165" s="80">
        <f t="shared" si="55"/>
        <v>5504085.9</v>
      </c>
      <c r="K165" s="80">
        <f t="shared" si="50"/>
        <v>4733513.874000001</v>
      </c>
      <c r="L165" s="80">
        <f>J165-K165-M165</f>
        <v>495367.7309999996</v>
      </c>
      <c r="M165" s="80">
        <f t="shared" si="56"/>
        <v>275204.295</v>
      </c>
      <c r="N165" s="93"/>
      <c r="O165" s="93"/>
      <c r="P165" s="114"/>
      <c r="Q165" s="114"/>
      <c r="R165" s="114"/>
      <c r="S165" s="114"/>
    </row>
    <row r="166" spans="1:19" s="115" customFormat="1" ht="33" customHeight="1">
      <c r="A166" s="84"/>
      <c r="B166" s="113" t="s">
        <v>219</v>
      </c>
      <c r="C166" s="86">
        <v>14</v>
      </c>
      <c r="D166" s="86">
        <v>7</v>
      </c>
      <c r="E166" s="86">
        <v>7</v>
      </c>
      <c r="F166" s="86">
        <v>0</v>
      </c>
      <c r="G166" s="80">
        <v>305.4</v>
      </c>
      <c r="H166" s="80">
        <v>305.4</v>
      </c>
      <c r="I166" s="80">
        <v>0</v>
      </c>
      <c r="J166" s="80">
        <f t="shared" si="55"/>
        <v>12369005.399999999</v>
      </c>
      <c r="K166" s="80">
        <f aca="true" t="shared" si="57" ref="K166:K186">J166*86/100</f>
        <v>10637344.644</v>
      </c>
      <c r="L166" s="80">
        <f t="shared" si="53"/>
        <v>1113210.485999999</v>
      </c>
      <c r="M166" s="80">
        <f t="shared" si="56"/>
        <v>618450.2699999999</v>
      </c>
      <c r="N166" s="93"/>
      <c r="O166" s="93"/>
      <c r="P166" s="114"/>
      <c r="Q166" s="114"/>
      <c r="R166" s="114"/>
      <c r="S166" s="114"/>
    </row>
    <row r="167" spans="1:19" s="115" customFormat="1" ht="33" customHeight="1">
      <c r="A167" s="84"/>
      <c r="B167" s="113" t="s">
        <v>220</v>
      </c>
      <c r="C167" s="86">
        <v>11</v>
      </c>
      <c r="D167" s="86">
        <v>6</v>
      </c>
      <c r="E167" s="86">
        <v>6</v>
      </c>
      <c r="F167" s="86">
        <v>0</v>
      </c>
      <c r="G167" s="80">
        <v>272.4</v>
      </c>
      <c r="H167" s="80">
        <v>272.4</v>
      </c>
      <c r="I167" s="80">
        <v>0</v>
      </c>
      <c r="J167" s="80">
        <f t="shared" si="55"/>
        <v>11032472.399999999</v>
      </c>
      <c r="K167" s="80">
        <f t="shared" si="57"/>
        <v>9487926.263999999</v>
      </c>
      <c r="L167" s="80">
        <f t="shared" si="53"/>
        <v>992922.5160000001</v>
      </c>
      <c r="M167" s="80">
        <f t="shared" si="56"/>
        <v>551623.6199999999</v>
      </c>
      <c r="N167" s="93"/>
      <c r="O167" s="93"/>
      <c r="P167" s="114"/>
      <c r="Q167" s="114"/>
      <c r="R167" s="114"/>
      <c r="S167" s="114"/>
    </row>
    <row r="168" spans="1:19" s="115" customFormat="1" ht="33" customHeight="1">
      <c r="A168" s="84"/>
      <c r="B168" s="113" t="s">
        <v>221</v>
      </c>
      <c r="C168" s="86">
        <v>14</v>
      </c>
      <c r="D168" s="86">
        <v>6</v>
      </c>
      <c r="E168" s="86">
        <v>6</v>
      </c>
      <c r="F168" s="86">
        <v>0</v>
      </c>
      <c r="G168" s="80">
        <v>260.1</v>
      </c>
      <c r="H168" s="80">
        <v>260.1</v>
      </c>
      <c r="I168" s="80">
        <v>0</v>
      </c>
      <c r="J168" s="80">
        <f t="shared" si="55"/>
        <v>10534310.100000001</v>
      </c>
      <c r="K168" s="80">
        <f t="shared" si="57"/>
        <v>9059506.686</v>
      </c>
      <c r="L168" s="80">
        <f t="shared" si="53"/>
        <v>948087.9090000007</v>
      </c>
      <c r="M168" s="80">
        <f t="shared" si="56"/>
        <v>526715.5050000001</v>
      </c>
      <c r="N168" s="93"/>
      <c r="O168" s="93"/>
      <c r="P168" s="114"/>
      <c r="Q168" s="114"/>
      <c r="R168" s="114"/>
      <c r="S168" s="114"/>
    </row>
    <row r="169" spans="1:19" s="95" customFormat="1" ht="33" customHeight="1">
      <c r="A169" s="84"/>
      <c r="B169" s="83" t="s">
        <v>222</v>
      </c>
      <c r="C169" s="86">
        <v>9</v>
      </c>
      <c r="D169" s="86">
        <v>6</v>
      </c>
      <c r="E169" s="86">
        <v>6</v>
      </c>
      <c r="F169" s="86">
        <v>0</v>
      </c>
      <c r="G169" s="80">
        <v>183.4</v>
      </c>
      <c r="H169" s="80">
        <v>183.4</v>
      </c>
      <c r="I169" s="80">
        <v>0</v>
      </c>
      <c r="J169" s="80">
        <f t="shared" si="55"/>
        <v>7427883.4</v>
      </c>
      <c r="K169" s="80">
        <f>J169*86/100</f>
        <v>6387979.723999999</v>
      </c>
      <c r="L169" s="80">
        <f t="shared" si="53"/>
        <v>668509.506000001</v>
      </c>
      <c r="M169" s="80">
        <f t="shared" si="56"/>
        <v>371394.17</v>
      </c>
      <c r="N169" s="93"/>
      <c r="O169" s="93"/>
      <c r="P169" s="110"/>
      <c r="Q169" s="110"/>
      <c r="R169" s="110"/>
      <c r="S169" s="110"/>
    </row>
    <row r="170" spans="1:19" s="115" customFormat="1" ht="33" customHeight="1">
      <c r="A170" s="84"/>
      <c r="B170" s="113" t="s">
        <v>223</v>
      </c>
      <c r="C170" s="86">
        <v>13</v>
      </c>
      <c r="D170" s="86">
        <v>4</v>
      </c>
      <c r="E170" s="86">
        <v>3</v>
      </c>
      <c r="F170" s="86">
        <v>1</v>
      </c>
      <c r="G170" s="80">
        <v>166.2</v>
      </c>
      <c r="H170" s="80">
        <v>128.4</v>
      </c>
      <c r="I170" s="80">
        <v>37.8</v>
      </c>
      <c r="J170" s="80">
        <f t="shared" si="55"/>
        <v>6731266.199999999</v>
      </c>
      <c r="K170" s="80">
        <f>J170*86/100</f>
        <v>5788888.931999999</v>
      </c>
      <c r="L170" s="80">
        <f>J170-K170-M170</f>
        <v>605813.9580000001</v>
      </c>
      <c r="M170" s="80">
        <f t="shared" si="56"/>
        <v>336563.31</v>
      </c>
      <c r="N170" s="93"/>
      <c r="O170" s="93"/>
      <c r="P170" s="114"/>
      <c r="Q170" s="114"/>
      <c r="R170" s="114"/>
      <c r="S170" s="114"/>
    </row>
    <row r="171" spans="1:19" s="95" customFormat="1" ht="33" customHeight="1">
      <c r="A171" s="84"/>
      <c r="B171" s="83" t="s">
        <v>224</v>
      </c>
      <c r="C171" s="86">
        <v>8</v>
      </c>
      <c r="D171" s="86">
        <v>6</v>
      </c>
      <c r="E171" s="86">
        <v>2</v>
      </c>
      <c r="F171" s="86">
        <v>4</v>
      </c>
      <c r="G171" s="80">
        <v>132.6</v>
      </c>
      <c r="H171" s="80">
        <v>72.5</v>
      </c>
      <c r="I171" s="80">
        <v>60.1</v>
      </c>
      <c r="J171" s="80">
        <f t="shared" si="55"/>
        <v>5370432.6</v>
      </c>
      <c r="K171" s="80">
        <f>J171*86/100</f>
        <v>4618572.035999999</v>
      </c>
      <c r="L171" s="80">
        <f>J171-K171-M171</f>
        <v>483338.93400000024</v>
      </c>
      <c r="M171" s="80">
        <f t="shared" si="56"/>
        <v>268521.63</v>
      </c>
      <c r="N171" s="93"/>
      <c r="O171" s="93"/>
      <c r="P171" s="110"/>
      <c r="Q171" s="110"/>
      <c r="R171" s="110"/>
      <c r="S171" s="110"/>
    </row>
    <row r="172" spans="1:19" s="6" customFormat="1" ht="33" customHeight="1">
      <c r="A172" s="46"/>
      <c r="B172" s="83" t="s">
        <v>195</v>
      </c>
      <c r="C172" s="49">
        <v>16</v>
      </c>
      <c r="D172" s="86">
        <v>6</v>
      </c>
      <c r="E172" s="86">
        <v>2</v>
      </c>
      <c r="F172" s="86">
        <v>4</v>
      </c>
      <c r="G172" s="80">
        <v>197.1</v>
      </c>
      <c r="H172" s="50">
        <v>42</v>
      </c>
      <c r="I172" s="50">
        <v>155.1</v>
      </c>
      <c r="J172" s="80">
        <f t="shared" si="55"/>
        <v>7982747.1</v>
      </c>
      <c r="K172" s="80">
        <f>J172*86/100</f>
        <v>6865162.506</v>
      </c>
      <c r="L172" s="80">
        <f t="shared" si="53"/>
        <v>718447.2389999996</v>
      </c>
      <c r="M172" s="80">
        <f t="shared" si="56"/>
        <v>399137.355</v>
      </c>
      <c r="N172" s="11"/>
      <c r="O172" s="11"/>
      <c r="P172" s="8"/>
      <c r="Q172" s="8"/>
      <c r="R172" s="8"/>
      <c r="S172" s="8"/>
    </row>
    <row r="173" spans="1:19" s="6" customFormat="1" ht="33" customHeight="1">
      <c r="A173" s="14"/>
      <c r="B173" s="83" t="s">
        <v>196</v>
      </c>
      <c r="C173" s="49">
        <v>24</v>
      </c>
      <c r="D173" s="86">
        <v>8</v>
      </c>
      <c r="E173" s="86">
        <v>2</v>
      </c>
      <c r="F173" s="86">
        <v>6</v>
      </c>
      <c r="G173" s="80">
        <v>411.7</v>
      </c>
      <c r="H173" s="50">
        <v>96.5</v>
      </c>
      <c r="I173" s="50">
        <v>315.2</v>
      </c>
      <c r="J173" s="80">
        <f t="shared" si="55"/>
        <v>16674261.7</v>
      </c>
      <c r="K173" s="80">
        <f>J173*86/100</f>
        <v>14339865.062</v>
      </c>
      <c r="L173" s="80">
        <f t="shared" si="53"/>
        <v>1500683.5529999984</v>
      </c>
      <c r="M173" s="80">
        <f t="shared" si="56"/>
        <v>833713.085</v>
      </c>
      <c r="N173" s="36"/>
      <c r="O173" s="36"/>
      <c r="P173" s="8"/>
      <c r="Q173" s="8"/>
      <c r="R173" s="8"/>
      <c r="S173" s="31"/>
    </row>
    <row r="174" spans="1:19" s="6" customFormat="1" ht="33" customHeight="1">
      <c r="A174" s="46">
        <v>6</v>
      </c>
      <c r="B174" s="72" t="s">
        <v>205</v>
      </c>
      <c r="C174" s="44">
        <v>0</v>
      </c>
      <c r="D174" s="104">
        <v>0</v>
      </c>
      <c r="E174" s="104">
        <v>0</v>
      </c>
      <c r="F174" s="104">
        <v>0</v>
      </c>
      <c r="G174" s="82">
        <v>0</v>
      </c>
      <c r="H174" s="45">
        <v>0</v>
      </c>
      <c r="I174" s="45">
        <v>0</v>
      </c>
      <c r="J174" s="82">
        <f aca="true" t="shared" si="58" ref="J174:J186">G174*40164</f>
        <v>0</v>
      </c>
      <c r="K174" s="82">
        <f t="shared" si="57"/>
        <v>0</v>
      </c>
      <c r="L174" s="82">
        <f aca="true" t="shared" si="59" ref="L174:L186">J174-K174-M174</f>
        <v>0</v>
      </c>
      <c r="M174" s="82">
        <f aca="true" t="shared" si="60" ref="M174:M186">J174*5/100</f>
        <v>0</v>
      </c>
      <c r="N174" s="11"/>
      <c r="O174" s="11"/>
      <c r="P174" s="8"/>
      <c r="Q174" s="8"/>
      <c r="R174" s="8"/>
      <c r="S174" s="8"/>
    </row>
    <row r="175" spans="1:19" s="6" customFormat="1" ht="33" customHeight="1" hidden="1">
      <c r="A175" s="46"/>
      <c r="B175" s="60" t="s">
        <v>166</v>
      </c>
      <c r="C175" s="49"/>
      <c r="D175" s="86"/>
      <c r="E175" s="86"/>
      <c r="F175" s="86"/>
      <c r="G175" s="82">
        <f>G176+G177+G178+G179+G180+G181+G182+G183+G184+G185</f>
        <v>83803.45</v>
      </c>
      <c r="H175" s="50"/>
      <c r="I175" s="50"/>
      <c r="J175" s="82">
        <f t="shared" si="58"/>
        <v>3365881765.7999997</v>
      </c>
      <c r="K175" s="82">
        <f t="shared" si="57"/>
        <v>2894658318.588</v>
      </c>
      <c r="L175" s="82">
        <f t="shared" si="59"/>
        <v>302929358.92199993</v>
      </c>
      <c r="M175" s="82">
        <f t="shared" si="60"/>
        <v>168294088.29</v>
      </c>
      <c r="N175" s="11"/>
      <c r="O175" s="11"/>
      <c r="P175" s="8"/>
      <c r="Q175" s="8"/>
      <c r="R175" s="8"/>
      <c r="S175" s="8"/>
    </row>
    <row r="176" spans="1:19" s="6" customFormat="1" ht="33" customHeight="1" hidden="1">
      <c r="A176" s="46">
        <v>1</v>
      </c>
      <c r="B176" s="60" t="s">
        <v>167</v>
      </c>
      <c r="C176" s="49">
        <v>0</v>
      </c>
      <c r="D176" s="86">
        <v>0</v>
      </c>
      <c r="E176" s="86">
        <v>0</v>
      </c>
      <c r="F176" s="86">
        <v>0</v>
      </c>
      <c r="G176" s="80">
        <v>28758</v>
      </c>
      <c r="H176" s="50"/>
      <c r="I176" s="50"/>
      <c r="J176" s="82">
        <f t="shared" si="58"/>
        <v>1155036312</v>
      </c>
      <c r="K176" s="82">
        <f t="shared" si="57"/>
        <v>993331228.32</v>
      </c>
      <c r="L176" s="82">
        <f t="shared" si="59"/>
        <v>103953268.07999995</v>
      </c>
      <c r="M176" s="82">
        <f t="shared" si="60"/>
        <v>57751815.6</v>
      </c>
      <c r="N176" s="11"/>
      <c r="O176" s="11"/>
      <c r="P176" s="8"/>
      <c r="Q176" s="8"/>
      <c r="R176" s="8"/>
      <c r="S176" s="8"/>
    </row>
    <row r="177" spans="1:19" s="6" customFormat="1" ht="33" customHeight="1" hidden="1">
      <c r="A177" s="46">
        <v>2</v>
      </c>
      <c r="B177" s="68" t="s">
        <v>155</v>
      </c>
      <c r="C177" s="49">
        <v>0</v>
      </c>
      <c r="D177" s="86">
        <v>0</v>
      </c>
      <c r="E177" s="86">
        <v>0</v>
      </c>
      <c r="F177" s="86">
        <v>0</v>
      </c>
      <c r="G177" s="80">
        <v>11695.9</v>
      </c>
      <c r="H177" s="50"/>
      <c r="I177" s="50"/>
      <c r="J177" s="82">
        <f t="shared" si="58"/>
        <v>469754127.59999996</v>
      </c>
      <c r="K177" s="82">
        <f t="shared" si="57"/>
        <v>403988549.736</v>
      </c>
      <c r="L177" s="82">
        <f t="shared" si="59"/>
        <v>42277871.48399997</v>
      </c>
      <c r="M177" s="82">
        <f t="shared" si="60"/>
        <v>23487706.38</v>
      </c>
      <c r="N177" s="11"/>
      <c r="O177" s="11"/>
      <c r="P177" s="8"/>
      <c r="Q177" s="8"/>
      <c r="R177" s="8"/>
      <c r="S177" s="8"/>
    </row>
    <row r="178" spans="1:19" s="6" customFormat="1" ht="33" customHeight="1" hidden="1">
      <c r="A178" s="46">
        <v>3</v>
      </c>
      <c r="B178" s="63" t="s">
        <v>156</v>
      </c>
      <c r="C178" s="49">
        <v>0</v>
      </c>
      <c r="D178" s="86">
        <v>0</v>
      </c>
      <c r="E178" s="86">
        <v>0</v>
      </c>
      <c r="F178" s="86">
        <v>0</v>
      </c>
      <c r="G178" s="80">
        <v>5292.6</v>
      </c>
      <c r="H178" s="50"/>
      <c r="I178" s="50"/>
      <c r="J178" s="82">
        <f t="shared" si="58"/>
        <v>212571986.4</v>
      </c>
      <c r="K178" s="82">
        <f t="shared" si="57"/>
        <v>182811908.30400002</v>
      </c>
      <c r="L178" s="82">
        <f t="shared" si="59"/>
        <v>19131478.775999986</v>
      </c>
      <c r="M178" s="82">
        <f t="shared" si="60"/>
        <v>10628599.32</v>
      </c>
      <c r="N178" s="11"/>
      <c r="O178" s="11"/>
      <c r="P178" s="8"/>
      <c r="Q178" s="8"/>
      <c r="R178" s="8"/>
      <c r="S178" s="8"/>
    </row>
    <row r="179" spans="1:19" s="6" customFormat="1" ht="33" customHeight="1" hidden="1">
      <c r="A179" s="46">
        <v>4</v>
      </c>
      <c r="B179" s="63" t="s">
        <v>157</v>
      </c>
      <c r="C179" s="49">
        <v>0</v>
      </c>
      <c r="D179" s="86">
        <v>0</v>
      </c>
      <c r="E179" s="86">
        <v>0</v>
      </c>
      <c r="F179" s="86">
        <v>0</v>
      </c>
      <c r="G179" s="80">
        <v>1989.2</v>
      </c>
      <c r="H179" s="50"/>
      <c r="I179" s="50"/>
      <c r="J179" s="82">
        <f t="shared" si="58"/>
        <v>79894228.8</v>
      </c>
      <c r="K179" s="82">
        <f t="shared" si="57"/>
        <v>68709036.768</v>
      </c>
      <c r="L179" s="82">
        <f t="shared" si="59"/>
        <v>7190480.591999991</v>
      </c>
      <c r="M179" s="82">
        <f t="shared" si="60"/>
        <v>3994711.44</v>
      </c>
      <c r="N179" s="11"/>
      <c r="O179" s="11"/>
      <c r="P179" s="8"/>
      <c r="Q179" s="8"/>
      <c r="R179" s="8"/>
      <c r="S179" s="8"/>
    </row>
    <row r="180" spans="1:19" s="6" customFormat="1" ht="24" customHeight="1" hidden="1">
      <c r="A180" s="46">
        <v>5</v>
      </c>
      <c r="B180" s="63" t="s">
        <v>158</v>
      </c>
      <c r="C180" s="49">
        <v>0</v>
      </c>
      <c r="D180" s="86">
        <v>0</v>
      </c>
      <c r="E180" s="86">
        <v>0</v>
      </c>
      <c r="F180" s="86">
        <v>0</v>
      </c>
      <c r="G180" s="80">
        <v>18557.05</v>
      </c>
      <c r="H180" s="50"/>
      <c r="I180" s="50"/>
      <c r="J180" s="82">
        <f t="shared" si="58"/>
        <v>745325356.1999999</v>
      </c>
      <c r="K180" s="82">
        <f t="shared" si="57"/>
        <v>640979806.332</v>
      </c>
      <c r="L180" s="82">
        <f t="shared" si="59"/>
        <v>67079282.05799992</v>
      </c>
      <c r="M180" s="82">
        <f t="shared" si="60"/>
        <v>37266267.809999995</v>
      </c>
      <c r="N180" s="11"/>
      <c r="O180" s="11"/>
      <c r="P180" s="8"/>
      <c r="Q180" s="8"/>
      <c r="R180" s="8"/>
      <c r="S180" s="8"/>
    </row>
    <row r="181" spans="1:19" s="6" customFormat="1" ht="33" customHeight="1" hidden="1">
      <c r="A181" s="46">
        <v>6</v>
      </c>
      <c r="B181" s="70" t="s">
        <v>160</v>
      </c>
      <c r="C181" s="49">
        <v>0</v>
      </c>
      <c r="D181" s="86">
        <v>0</v>
      </c>
      <c r="E181" s="86">
        <v>0</v>
      </c>
      <c r="F181" s="86">
        <v>0</v>
      </c>
      <c r="G181" s="80">
        <v>4809.5</v>
      </c>
      <c r="H181" s="50"/>
      <c r="I181" s="50"/>
      <c r="J181" s="82">
        <f t="shared" si="58"/>
        <v>193168758</v>
      </c>
      <c r="K181" s="82">
        <f t="shared" si="57"/>
        <v>166125131.88</v>
      </c>
      <c r="L181" s="82">
        <f t="shared" si="59"/>
        <v>17385188.220000006</v>
      </c>
      <c r="M181" s="82">
        <f t="shared" si="60"/>
        <v>9658437.9</v>
      </c>
      <c r="N181" s="11"/>
      <c r="O181" s="11"/>
      <c r="P181" s="8"/>
      <c r="Q181" s="8"/>
      <c r="R181" s="8"/>
      <c r="S181" s="8"/>
    </row>
    <row r="182" spans="1:19" s="6" customFormat="1" ht="33" customHeight="1" hidden="1">
      <c r="A182" s="46">
        <v>7</v>
      </c>
      <c r="B182" s="68" t="s">
        <v>161</v>
      </c>
      <c r="C182" s="49">
        <v>0</v>
      </c>
      <c r="D182" s="86">
        <v>0</v>
      </c>
      <c r="E182" s="86">
        <v>0</v>
      </c>
      <c r="F182" s="86">
        <v>0</v>
      </c>
      <c r="G182" s="80">
        <v>6527.5</v>
      </c>
      <c r="H182" s="50"/>
      <c r="I182" s="50"/>
      <c r="J182" s="82">
        <f t="shared" si="58"/>
        <v>262170510</v>
      </c>
      <c r="K182" s="82">
        <f t="shared" si="57"/>
        <v>225466638.6</v>
      </c>
      <c r="L182" s="82">
        <f t="shared" si="59"/>
        <v>23595345.900000006</v>
      </c>
      <c r="M182" s="82">
        <f t="shared" si="60"/>
        <v>13108525.5</v>
      </c>
      <c r="N182" s="11"/>
      <c r="O182" s="11"/>
      <c r="P182" s="8"/>
      <c r="Q182" s="8"/>
      <c r="R182" s="8"/>
      <c r="S182" s="8"/>
    </row>
    <row r="183" spans="1:19" s="6" customFormat="1" ht="33" customHeight="1" hidden="1">
      <c r="A183" s="46">
        <v>8</v>
      </c>
      <c r="B183" s="71" t="s">
        <v>154</v>
      </c>
      <c r="C183" s="49">
        <v>0</v>
      </c>
      <c r="D183" s="86">
        <v>0</v>
      </c>
      <c r="E183" s="86">
        <v>0</v>
      </c>
      <c r="F183" s="86">
        <v>0</v>
      </c>
      <c r="G183" s="80">
        <v>216</v>
      </c>
      <c r="H183" s="50"/>
      <c r="I183" s="50"/>
      <c r="J183" s="82">
        <f t="shared" si="58"/>
        <v>8675424</v>
      </c>
      <c r="K183" s="82">
        <f t="shared" si="57"/>
        <v>7460864.64</v>
      </c>
      <c r="L183" s="82">
        <f t="shared" si="59"/>
        <v>780788.1600000004</v>
      </c>
      <c r="M183" s="82">
        <f t="shared" si="60"/>
        <v>433771.2</v>
      </c>
      <c r="N183" s="11"/>
      <c r="O183" s="11"/>
      <c r="P183" s="8"/>
      <c r="Q183" s="8"/>
      <c r="R183" s="8"/>
      <c r="S183" s="8"/>
    </row>
    <row r="184" spans="1:19" s="6" customFormat="1" ht="33" customHeight="1" hidden="1">
      <c r="A184" s="46">
        <v>9</v>
      </c>
      <c r="B184" s="71" t="s">
        <v>164</v>
      </c>
      <c r="C184" s="49">
        <v>0</v>
      </c>
      <c r="D184" s="86">
        <v>0</v>
      </c>
      <c r="E184" s="86">
        <v>0</v>
      </c>
      <c r="F184" s="86">
        <v>0</v>
      </c>
      <c r="G184" s="80">
        <v>1546.3</v>
      </c>
      <c r="H184" s="50"/>
      <c r="I184" s="50"/>
      <c r="J184" s="82">
        <f t="shared" si="58"/>
        <v>62105593.199999996</v>
      </c>
      <c r="K184" s="82">
        <f t="shared" si="57"/>
        <v>53410810.151999995</v>
      </c>
      <c r="L184" s="82">
        <f t="shared" si="59"/>
        <v>5589503.388</v>
      </c>
      <c r="M184" s="82">
        <f t="shared" si="60"/>
        <v>3105279.66</v>
      </c>
      <c r="N184" s="11"/>
      <c r="O184" s="11"/>
      <c r="P184" s="8"/>
      <c r="Q184" s="8"/>
      <c r="R184" s="8"/>
      <c r="S184" s="8"/>
    </row>
    <row r="185" spans="1:19" s="6" customFormat="1" ht="33" customHeight="1" hidden="1">
      <c r="A185" s="46">
        <v>10</v>
      </c>
      <c r="B185" s="71" t="s">
        <v>163</v>
      </c>
      <c r="C185" s="49">
        <v>0</v>
      </c>
      <c r="D185" s="86">
        <v>0</v>
      </c>
      <c r="E185" s="86">
        <v>0</v>
      </c>
      <c r="F185" s="86">
        <v>0</v>
      </c>
      <c r="G185" s="80">
        <v>4411.4</v>
      </c>
      <c r="H185" s="50"/>
      <c r="I185" s="50"/>
      <c r="J185" s="82">
        <f t="shared" si="58"/>
        <v>177179469.6</v>
      </c>
      <c r="K185" s="82">
        <f t="shared" si="57"/>
        <v>152374343.856</v>
      </c>
      <c r="L185" s="82">
        <f t="shared" si="59"/>
        <v>15946152.263999987</v>
      </c>
      <c r="M185" s="82">
        <f t="shared" si="60"/>
        <v>8858973.48</v>
      </c>
      <c r="N185" s="11"/>
      <c r="O185" s="11"/>
      <c r="P185" s="8"/>
      <c r="Q185" s="8"/>
      <c r="R185" s="8"/>
      <c r="S185" s="8"/>
    </row>
    <row r="186" spans="1:19" s="6" customFormat="1" ht="57" customHeight="1">
      <c r="A186" s="46"/>
      <c r="B186" s="62" t="s">
        <v>167</v>
      </c>
      <c r="C186" s="44">
        <v>0</v>
      </c>
      <c r="D186" s="104">
        <v>0</v>
      </c>
      <c r="E186" s="104">
        <v>0</v>
      </c>
      <c r="F186" s="104">
        <v>0</v>
      </c>
      <c r="G186" s="82">
        <v>0</v>
      </c>
      <c r="H186" s="45">
        <v>0</v>
      </c>
      <c r="I186" s="45">
        <v>0</v>
      </c>
      <c r="J186" s="82">
        <f t="shared" si="58"/>
        <v>0</v>
      </c>
      <c r="K186" s="82">
        <f t="shared" si="57"/>
        <v>0</v>
      </c>
      <c r="L186" s="82">
        <f t="shared" si="59"/>
        <v>0</v>
      </c>
      <c r="M186" s="82">
        <f t="shared" si="60"/>
        <v>0</v>
      </c>
      <c r="N186" s="5"/>
      <c r="O186" s="11"/>
      <c r="P186" s="8"/>
      <c r="Q186" s="8"/>
      <c r="R186" s="8"/>
      <c r="S186" s="8"/>
    </row>
    <row r="187" spans="1:19" s="6" customFormat="1" ht="25.5">
      <c r="A187" s="37"/>
      <c r="B187" s="21" t="s">
        <v>209</v>
      </c>
      <c r="C187" s="38"/>
      <c r="D187" s="76"/>
      <c r="E187" s="76"/>
      <c r="F187" s="76"/>
      <c r="G187" s="77"/>
      <c r="H187" s="39"/>
      <c r="I187" s="39"/>
      <c r="J187" s="77"/>
      <c r="K187" s="77"/>
      <c r="L187" s="77"/>
      <c r="M187" s="77"/>
      <c r="N187" s="39"/>
      <c r="O187" s="39"/>
      <c r="P187" s="8"/>
      <c r="Q187" s="8"/>
      <c r="R187" s="8"/>
      <c r="S187" s="31"/>
    </row>
    <row r="188" spans="2:9" ht="25.5">
      <c r="B188" s="75"/>
      <c r="C188" s="76"/>
      <c r="H188" s="77"/>
      <c r="I188" s="77"/>
    </row>
    <row r="189" spans="2:9" ht="33" customHeight="1">
      <c r="B189" s="78"/>
      <c r="C189" s="76"/>
      <c r="H189" s="77"/>
      <c r="I189" s="77"/>
    </row>
    <row r="190" spans="2:9" ht="49.5" customHeight="1">
      <c r="B190" s="78"/>
      <c r="C190" s="76"/>
      <c r="H190" s="77"/>
      <c r="I190" s="77"/>
    </row>
    <row r="191" spans="2:9" ht="36" customHeight="1">
      <c r="B191" s="79"/>
      <c r="C191" s="76"/>
      <c r="H191" s="77"/>
      <c r="I191" s="77"/>
    </row>
    <row r="192" spans="2:9" ht="25.5">
      <c r="B192" s="75"/>
      <c r="C192" s="76"/>
      <c r="H192" s="77"/>
      <c r="I192" s="77"/>
    </row>
    <row r="193" spans="2:9" ht="25.5">
      <c r="B193" s="75"/>
      <c r="C193" s="76"/>
      <c r="H193" s="77"/>
      <c r="I193" s="77"/>
    </row>
    <row r="194" spans="2:9" ht="25.5">
      <c r="B194" s="75"/>
      <c r="C194" s="76"/>
      <c r="H194" s="77"/>
      <c r="I194" s="77"/>
    </row>
    <row r="195" spans="2:9" ht="25.5">
      <c r="B195" s="75"/>
      <c r="C195" s="76"/>
      <c r="H195" s="77"/>
      <c r="I195" s="77"/>
    </row>
    <row r="196" spans="2:9" ht="25.5">
      <c r="B196" s="75"/>
      <c r="C196" s="76"/>
      <c r="H196" s="77"/>
      <c r="I196" s="77"/>
    </row>
    <row r="197" spans="2:9" ht="25.5">
      <c r="B197" s="75"/>
      <c r="C197" s="76"/>
      <c r="H197" s="77"/>
      <c r="I197" s="77"/>
    </row>
    <row r="198" spans="2:9" ht="25.5">
      <c r="B198" s="75"/>
      <c r="C198" s="76"/>
      <c r="H198" s="77"/>
      <c r="I198" s="77"/>
    </row>
    <row r="199" spans="2:9" ht="25.5">
      <c r="B199" s="75"/>
      <c r="C199" s="76"/>
      <c r="H199" s="77"/>
      <c r="I199" s="77"/>
    </row>
    <row r="200" spans="2:9" ht="25.5">
      <c r="B200" s="75"/>
      <c r="C200" s="76"/>
      <c r="H200" s="77"/>
      <c r="I200" s="77"/>
    </row>
    <row r="201" spans="2:9" ht="25.5">
      <c r="B201" s="75"/>
      <c r="C201" s="76"/>
      <c r="H201" s="77"/>
      <c r="I201" s="77"/>
    </row>
    <row r="202" spans="2:9" ht="25.5">
      <c r="B202" s="75"/>
      <c r="C202" s="76"/>
      <c r="H202" s="77"/>
      <c r="I202" s="77"/>
    </row>
    <row r="203" spans="2:9" ht="25.5">
      <c r="B203" s="75"/>
      <c r="C203" s="76"/>
      <c r="H203" s="77"/>
      <c r="I203" s="77"/>
    </row>
    <row r="204" spans="2:9" ht="25.5">
      <c r="B204" s="75"/>
      <c r="C204" s="76"/>
      <c r="H204" s="77"/>
      <c r="I204" s="77"/>
    </row>
    <row r="205" spans="2:9" ht="25.5">
      <c r="B205" s="75"/>
      <c r="C205" s="76"/>
      <c r="H205" s="77"/>
      <c r="I205" s="77"/>
    </row>
    <row r="206" spans="2:9" ht="25.5">
      <c r="B206" s="75"/>
      <c r="C206" s="76"/>
      <c r="H206" s="77"/>
      <c r="I206" s="77"/>
    </row>
    <row r="207" spans="2:9" ht="25.5">
      <c r="B207" s="75"/>
      <c r="C207" s="76"/>
      <c r="H207" s="77"/>
      <c r="I207" s="77"/>
    </row>
    <row r="208" spans="2:9" ht="25.5">
      <c r="B208" s="75"/>
      <c r="C208" s="76"/>
      <c r="H208" s="77"/>
      <c r="I208" s="77"/>
    </row>
    <row r="209" spans="2:9" ht="25.5">
      <c r="B209" s="75"/>
      <c r="C209" s="76"/>
      <c r="H209" s="77"/>
      <c r="I209" s="77"/>
    </row>
    <row r="210" spans="2:9" ht="25.5">
      <c r="B210" s="75"/>
      <c r="C210" s="76"/>
      <c r="H210" s="77"/>
      <c r="I210" s="77"/>
    </row>
    <row r="211" spans="2:9" ht="25.5">
      <c r="B211" s="75"/>
      <c r="C211" s="76"/>
      <c r="H211" s="77"/>
      <c r="I211" s="77"/>
    </row>
    <row r="212" spans="2:9" ht="25.5">
      <c r="B212" s="75"/>
      <c r="C212" s="76"/>
      <c r="H212" s="77"/>
      <c r="I212" s="77"/>
    </row>
    <row r="213" spans="2:9" ht="25.5">
      <c r="B213" s="75"/>
      <c r="C213" s="76"/>
      <c r="H213" s="77"/>
      <c r="I213" s="77"/>
    </row>
    <row r="214" spans="2:9" ht="25.5">
      <c r="B214" s="75"/>
      <c r="C214" s="76"/>
      <c r="H214" s="77"/>
      <c r="I214" s="77"/>
    </row>
    <row r="215" spans="2:9" ht="25.5">
      <c r="B215" s="75"/>
      <c r="C215" s="76"/>
      <c r="H215" s="77"/>
      <c r="I215" s="77"/>
    </row>
    <row r="216" spans="2:9" ht="25.5">
      <c r="B216" s="75"/>
      <c r="C216" s="76"/>
      <c r="H216" s="77"/>
      <c r="I216" s="77"/>
    </row>
    <row r="217" spans="2:9" ht="25.5">
      <c r="B217" s="75"/>
      <c r="C217" s="76"/>
      <c r="H217" s="77"/>
      <c r="I217" s="77"/>
    </row>
    <row r="218" spans="2:9" ht="25.5">
      <c r="B218" s="75"/>
      <c r="C218" s="76"/>
      <c r="H218" s="77"/>
      <c r="I218" s="77"/>
    </row>
    <row r="219" spans="2:9" ht="25.5">
      <c r="B219" s="75"/>
      <c r="C219" s="76"/>
      <c r="H219" s="77"/>
      <c r="I219" s="77"/>
    </row>
    <row r="220" spans="2:9" ht="25.5">
      <c r="B220" s="75"/>
      <c r="C220" s="76"/>
      <c r="H220" s="77"/>
      <c r="I220" s="77"/>
    </row>
    <row r="221" spans="2:9" ht="25.5">
      <c r="B221" s="75"/>
      <c r="C221" s="76"/>
      <c r="H221" s="77"/>
      <c r="I221" s="77"/>
    </row>
    <row r="222" spans="2:9" ht="25.5">
      <c r="B222" s="75"/>
      <c r="C222" s="76"/>
      <c r="H222" s="77"/>
      <c r="I222" s="77"/>
    </row>
    <row r="223" spans="2:9" ht="25.5">
      <c r="B223" s="75"/>
      <c r="C223" s="76"/>
      <c r="H223" s="77"/>
      <c r="I223" s="77"/>
    </row>
    <row r="224" spans="2:9" ht="25.5">
      <c r="B224" s="75"/>
      <c r="C224" s="76"/>
      <c r="H224" s="77"/>
      <c r="I224" s="77"/>
    </row>
    <row r="225" spans="2:9" ht="25.5">
      <c r="B225" s="75"/>
      <c r="C225" s="76"/>
      <c r="H225" s="77"/>
      <c r="I225" s="77"/>
    </row>
    <row r="226" spans="2:9" ht="25.5">
      <c r="B226" s="75"/>
      <c r="C226" s="76"/>
      <c r="H226" s="77"/>
      <c r="I226" s="77"/>
    </row>
    <row r="227" spans="2:9" ht="25.5">
      <c r="B227" s="75"/>
      <c r="C227" s="76"/>
      <c r="H227" s="77"/>
      <c r="I227" s="77"/>
    </row>
    <row r="228" spans="2:9" ht="25.5">
      <c r="B228" s="75"/>
      <c r="C228" s="76"/>
      <c r="H228" s="77"/>
      <c r="I228" s="77"/>
    </row>
    <row r="229" spans="2:9" ht="25.5">
      <c r="B229" s="75"/>
      <c r="C229" s="76"/>
      <c r="H229" s="77"/>
      <c r="I229" s="77"/>
    </row>
    <row r="230" spans="2:9" ht="25.5">
      <c r="B230" s="75"/>
      <c r="C230" s="76"/>
      <c r="H230" s="77"/>
      <c r="I230" s="77"/>
    </row>
    <row r="231" spans="2:9" ht="25.5">
      <c r="B231" s="75"/>
      <c r="C231" s="76"/>
      <c r="H231" s="77"/>
      <c r="I231" s="77"/>
    </row>
    <row r="232" spans="2:9" ht="25.5">
      <c r="B232" s="75"/>
      <c r="C232" s="76"/>
      <c r="H232" s="77"/>
      <c r="I232" s="77"/>
    </row>
    <row r="233" spans="2:9" ht="25.5">
      <c r="B233" s="75"/>
      <c r="C233" s="76"/>
      <c r="H233" s="77"/>
      <c r="I233" s="77"/>
    </row>
    <row r="234" spans="2:9" ht="25.5">
      <c r="B234" s="75"/>
      <c r="C234" s="76"/>
      <c r="H234" s="77"/>
      <c r="I234" s="77"/>
    </row>
    <row r="235" spans="2:9" ht="25.5">
      <c r="B235" s="75"/>
      <c r="C235" s="76"/>
      <c r="H235" s="77"/>
      <c r="I235" s="77"/>
    </row>
    <row r="236" spans="2:9" ht="25.5">
      <c r="B236" s="75"/>
      <c r="C236" s="76"/>
      <c r="H236" s="77"/>
      <c r="I236" s="77"/>
    </row>
    <row r="237" spans="2:9" ht="25.5">
      <c r="B237" s="75"/>
      <c r="C237" s="76"/>
      <c r="H237" s="77"/>
      <c r="I237" s="77"/>
    </row>
    <row r="238" spans="2:9" ht="25.5">
      <c r="B238" s="75"/>
      <c r="C238" s="76"/>
      <c r="H238" s="77"/>
      <c r="I238" s="77"/>
    </row>
    <row r="239" spans="2:9" ht="25.5">
      <c r="B239" s="75"/>
      <c r="C239" s="76"/>
      <c r="H239" s="77"/>
      <c r="I239" s="77"/>
    </row>
    <row r="240" spans="2:9" ht="25.5">
      <c r="B240" s="75"/>
      <c r="C240" s="76"/>
      <c r="H240" s="77"/>
      <c r="I240" s="77"/>
    </row>
    <row r="241" spans="2:9" ht="25.5">
      <c r="B241" s="75"/>
      <c r="C241" s="76"/>
      <c r="H241" s="77"/>
      <c r="I241" s="77"/>
    </row>
    <row r="242" spans="2:9" ht="25.5">
      <c r="B242" s="75"/>
      <c r="C242" s="76"/>
      <c r="H242" s="77"/>
      <c r="I242" s="77"/>
    </row>
    <row r="243" spans="2:9" ht="25.5">
      <c r="B243" s="75"/>
      <c r="C243" s="76"/>
      <c r="H243" s="77"/>
      <c r="I243" s="77"/>
    </row>
    <row r="244" spans="2:9" ht="25.5">
      <c r="B244" s="75"/>
      <c r="C244" s="76"/>
      <c r="H244" s="77"/>
      <c r="I244" s="77"/>
    </row>
    <row r="245" spans="2:9" ht="25.5">
      <c r="B245" s="75"/>
      <c r="C245" s="76"/>
      <c r="H245" s="77"/>
      <c r="I245" s="77"/>
    </row>
    <row r="246" spans="2:9" ht="25.5">
      <c r="B246" s="75"/>
      <c r="C246" s="76"/>
      <c r="H246" s="77"/>
      <c r="I246" s="77"/>
    </row>
    <row r="247" spans="2:9" ht="25.5">
      <c r="B247" s="75"/>
      <c r="C247" s="76"/>
      <c r="H247" s="77"/>
      <c r="I247" s="77"/>
    </row>
    <row r="248" spans="2:9" ht="25.5">
      <c r="B248" s="75"/>
      <c r="C248" s="76"/>
      <c r="H248" s="77"/>
      <c r="I248" s="77"/>
    </row>
    <row r="249" spans="2:9" ht="25.5">
      <c r="B249" s="75"/>
      <c r="C249" s="76"/>
      <c r="H249" s="77"/>
      <c r="I249" s="77"/>
    </row>
    <row r="250" spans="2:9" ht="25.5">
      <c r="B250" s="75"/>
      <c r="C250" s="76"/>
      <c r="H250" s="77"/>
      <c r="I250" s="77"/>
    </row>
    <row r="251" spans="2:9" ht="25.5">
      <c r="B251" s="75"/>
      <c r="C251" s="76"/>
      <c r="H251" s="77"/>
      <c r="I251" s="77"/>
    </row>
    <row r="252" spans="2:9" ht="25.5">
      <c r="B252" s="75"/>
      <c r="C252" s="76"/>
      <c r="H252" s="77"/>
      <c r="I252" s="77"/>
    </row>
    <row r="253" spans="2:9" ht="25.5">
      <c r="B253" s="75"/>
      <c r="C253" s="76"/>
      <c r="H253" s="77"/>
      <c r="I253" s="77"/>
    </row>
    <row r="254" spans="2:9" ht="25.5">
      <c r="B254" s="75"/>
      <c r="C254" s="76"/>
      <c r="H254" s="77"/>
      <c r="I254" s="77"/>
    </row>
    <row r="255" spans="2:9" ht="25.5">
      <c r="B255" s="75"/>
      <c r="C255" s="76"/>
      <c r="H255" s="77"/>
      <c r="I255" s="77"/>
    </row>
    <row r="256" spans="2:9" ht="25.5">
      <c r="B256" s="75"/>
      <c r="C256" s="76"/>
      <c r="H256" s="77"/>
      <c r="I256" s="77"/>
    </row>
    <row r="257" spans="2:9" ht="25.5">
      <c r="B257" s="75"/>
      <c r="C257" s="76"/>
      <c r="H257" s="77"/>
      <c r="I257" s="77"/>
    </row>
    <row r="258" spans="2:9" ht="25.5">
      <c r="B258" s="75"/>
      <c r="C258" s="76"/>
      <c r="H258" s="77"/>
      <c r="I258" s="77"/>
    </row>
    <row r="259" spans="2:9" ht="25.5">
      <c r="B259" s="75"/>
      <c r="C259" s="76"/>
      <c r="H259" s="77"/>
      <c r="I259" s="77"/>
    </row>
    <row r="260" spans="2:9" ht="25.5">
      <c r="B260" s="75"/>
      <c r="C260" s="76"/>
      <c r="H260" s="77"/>
      <c r="I260" s="77"/>
    </row>
    <row r="261" spans="2:9" ht="25.5">
      <c r="B261" s="75"/>
      <c r="C261" s="76"/>
      <c r="H261" s="77"/>
      <c r="I261" s="77"/>
    </row>
    <row r="262" spans="2:9" ht="25.5">
      <c r="B262" s="75"/>
      <c r="C262" s="76"/>
      <c r="H262" s="77"/>
      <c r="I262" s="77"/>
    </row>
    <row r="263" spans="2:9" ht="25.5">
      <c r="B263" s="75"/>
      <c r="C263" s="76"/>
      <c r="H263" s="77"/>
      <c r="I263" s="77"/>
    </row>
    <row r="264" spans="2:9" ht="25.5">
      <c r="B264" s="75"/>
      <c r="C264" s="76"/>
      <c r="H264" s="77"/>
      <c r="I264" s="77"/>
    </row>
    <row r="265" spans="2:9" ht="25.5">
      <c r="B265" s="75"/>
      <c r="C265" s="76"/>
      <c r="H265" s="77"/>
      <c r="I265" s="77"/>
    </row>
    <row r="266" spans="2:9" ht="25.5">
      <c r="B266" s="75"/>
      <c r="C266" s="76"/>
      <c r="H266" s="77"/>
      <c r="I266" s="77"/>
    </row>
    <row r="267" spans="2:9" ht="25.5">
      <c r="B267" s="75"/>
      <c r="C267" s="76"/>
      <c r="H267" s="77"/>
      <c r="I267" s="77"/>
    </row>
    <row r="268" spans="2:9" ht="25.5">
      <c r="B268" s="75"/>
      <c r="C268" s="76"/>
      <c r="H268" s="77"/>
      <c r="I268" s="77"/>
    </row>
    <row r="269" spans="2:9" ht="25.5">
      <c r="B269" s="75"/>
      <c r="C269" s="76"/>
      <c r="H269" s="77"/>
      <c r="I269" s="77"/>
    </row>
    <row r="270" spans="2:9" ht="25.5">
      <c r="B270" s="75"/>
      <c r="C270" s="76"/>
      <c r="H270" s="77"/>
      <c r="I270" s="77"/>
    </row>
    <row r="271" spans="2:9" ht="25.5">
      <c r="B271" s="75"/>
      <c r="C271" s="76"/>
      <c r="H271" s="77"/>
      <c r="I271" s="77"/>
    </row>
    <row r="272" spans="2:9" ht="25.5">
      <c r="B272" s="75"/>
      <c r="C272" s="76"/>
      <c r="H272" s="77"/>
      <c r="I272" s="77"/>
    </row>
    <row r="273" spans="2:9" ht="25.5">
      <c r="B273" s="75"/>
      <c r="C273" s="76"/>
      <c r="H273" s="77"/>
      <c r="I273" s="77"/>
    </row>
    <row r="274" spans="2:9" ht="25.5">
      <c r="B274" s="75"/>
      <c r="C274" s="76"/>
      <c r="H274" s="77"/>
      <c r="I274" s="77"/>
    </row>
    <row r="275" spans="2:9" ht="25.5">
      <c r="B275" s="75"/>
      <c r="C275" s="76"/>
      <c r="H275" s="77"/>
      <c r="I275" s="77"/>
    </row>
    <row r="276" spans="2:9" ht="25.5">
      <c r="B276" s="75"/>
      <c r="C276" s="76"/>
      <c r="H276" s="77"/>
      <c r="I276" s="77"/>
    </row>
    <row r="277" spans="2:9" ht="25.5">
      <c r="B277" s="75"/>
      <c r="C277" s="76"/>
      <c r="H277" s="77"/>
      <c r="I277" s="77"/>
    </row>
    <row r="278" spans="2:9" ht="25.5">
      <c r="B278" s="75"/>
      <c r="C278" s="76"/>
      <c r="H278" s="77"/>
      <c r="I278" s="77"/>
    </row>
    <row r="279" spans="2:9" ht="25.5">
      <c r="B279" s="75"/>
      <c r="C279" s="76"/>
      <c r="H279" s="77"/>
      <c r="I279" s="77"/>
    </row>
    <row r="280" spans="2:9" ht="25.5">
      <c r="B280" s="75"/>
      <c r="C280" s="76"/>
      <c r="H280" s="77"/>
      <c r="I280" s="77"/>
    </row>
    <row r="281" spans="2:9" ht="25.5">
      <c r="B281" s="75"/>
      <c r="C281" s="76"/>
      <c r="H281" s="77"/>
      <c r="I281" s="77"/>
    </row>
    <row r="282" spans="2:9" ht="25.5">
      <c r="B282" s="75"/>
      <c r="C282" s="76"/>
      <c r="H282" s="77"/>
      <c r="I282" s="77"/>
    </row>
    <row r="283" spans="2:9" ht="25.5">
      <c r="B283" s="75"/>
      <c r="C283" s="76"/>
      <c r="H283" s="77"/>
      <c r="I283" s="77"/>
    </row>
    <row r="284" spans="2:9" ht="25.5">
      <c r="B284" s="75"/>
      <c r="C284" s="76"/>
      <c r="H284" s="77"/>
      <c r="I284" s="77"/>
    </row>
    <row r="285" spans="2:9" ht="25.5">
      <c r="B285" s="75"/>
      <c r="C285" s="76"/>
      <c r="H285" s="77"/>
      <c r="I285" s="77"/>
    </row>
    <row r="286" spans="2:9" ht="25.5">
      <c r="B286" s="75"/>
      <c r="C286" s="76"/>
      <c r="H286" s="77"/>
      <c r="I286" s="77"/>
    </row>
    <row r="287" spans="2:9" ht="25.5">
      <c r="B287" s="75"/>
      <c r="C287" s="76"/>
      <c r="H287" s="77"/>
      <c r="I287" s="77"/>
    </row>
    <row r="288" spans="2:9" ht="25.5">
      <c r="B288" s="75"/>
      <c r="C288" s="76"/>
      <c r="H288" s="77"/>
      <c r="I288" s="77"/>
    </row>
    <row r="289" spans="2:9" ht="25.5">
      <c r="B289" s="75"/>
      <c r="C289" s="76"/>
      <c r="H289" s="77"/>
      <c r="I289" s="77"/>
    </row>
    <row r="290" spans="2:9" ht="25.5">
      <c r="B290" s="75"/>
      <c r="C290" s="76"/>
      <c r="H290" s="77"/>
      <c r="I290" s="77"/>
    </row>
    <row r="291" spans="2:9" ht="25.5">
      <c r="B291" s="75"/>
      <c r="C291" s="76"/>
      <c r="H291" s="77"/>
      <c r="I291" s="77"/>
    </row>
    <row r="292" spans="2:9" ht="25.5">
      <c r="B292" s="75"/>
      <c r="C292" s="76"/>
      <c r="H292" s="77"/>
      <c r="I292" s="77"/>
    </row>
    <row r="293" spans="2:9" ht="25.5">
      <c r="B293" s="75"/>
      <c r="C293" s="76"/>
      <c r="H293" s="77"/>
      <c r="I293" s="77"/>
    </row>
    <row r="294" spans="2:9" ht="25.5">
      <c r="B294" s="75"/>
      <c r="C294" s="76"/>
      <c r="H294" s="77"/>
      <c r="I294" s="77"/>
    </row>
    <row r="295" spans="2:9" ht="25.5">
      <c r="B295" s="75"/>
      <c r="C295" s="76"/>
      <c r="H295" s="77"/>
      <c r="I295" s="77"/>
    </row>
    <row r="296" spans="2:9" ht="25.5">
      <c r="B296" s="75"/>
      <c r="C296" s="76"/>
      <c r="H296" s="77"/>
      <c r="I296" s="77"/>
    </row>
    <row r="297" spans="2:9" ht="25.5">
      <c r="B297" s="75"/>
      <c r="C297" s="76"/>
      <c r="H297" s="77"/>
      <c r="I297" s="77"/>
    </row>
    <row r="298" spans="2:9" ht="25.5">
      <c r="B298" s="75"/>
      <c r="C298" s="76"/>
      <c r="H298" s="77"/>
      <c r="I298" s="77"/>
    </row>
    <row r="299" spans="2:9" ht="25.5">
      <c r="B299" s="75"/>
      <c r="C299" s="76"/>
      <c r="H299" s="77"/>
      <c r="I299" s="77"/>
    </row>
    <row r="300" spans="2:9" ht="25.5">
      <c r="B300" s="75"/>
      <c r="C300" s="76"/>
      <c r="H300" s="77"/>
      <c r="I300" s="77"/>
    </row>
    <row r="301" spans="2:9" ht="25.5">
      <c r="B301" s="75"/>
      <c r="C301" s="76"/>
      <c r="H301" s="77"/>
      <c r="I301" s="77"/>
    </row>
    <row r="302" spans="2:9" ht="25.5">
      <c r="B302" s="75"/>
      <c r="C302" s="76"/>
      <c r="H302" s="77"/>
      <c r="I302" s="77"/>
    </row>
    <row r="303" spans="2:9" ht="25.5">
      <c r="B303" s="75"/>
      <c r="C303" s="76"/>
      <c r="H303" s="77"/>
      <c r="I303" s="77"/>
    </row>
    <row r="304" spans="2:9" ht="25.5">
      <c r="B304" s="75"/>
      <c r="C304" s="76"/>
      <c r="H304" s="77"/>
      <c r="I304" s="77"/>
    </row>
    <row r="305" spans="2:9" ht="25.5">
      <c r="B305" s="75"/>
      <c r="C305" s="76"/>
      <c r="H305" s="77"/>
      <c r="I305" s="77"/>
    </row>
    <row r="306" spans="2:9" ht="25.5">
      <c r="B306" s="75"/>
      <c r="C306" s="76"/>
      <c r="H306" s="77"/>
      <c r="I306" s="77"/>
    </row>
    <row r="307" spans="2:9" ht="25.5">
      <c r="B307" s="75"/>
      <c r="C307" s="76"/>
      <c r="H307" s="77"/>
      <c r="I307" s="77"/>
    </row>
    <row r="308" spans="2:9" ht="25.5">
      <c r="B308" s="75"/>
      <c r="C308" s="76"/>
      <c r="H308" s="77"/>
      <c r="I308" s="77"/>
    </row>
    <row r="309" spans="2:9" ht="25.5">
      <c r="B309" s="75"/>
      <c r="C309" s="76"/>
      <c r="H309" s="77"/>
      <c r="I309" s="77"/>
    </row>
    <row r="310" spans="2:9" ht="25.5">
      <c r="B310" s="75"/>
      <c r="C310" s="76"/>
      <c r="H310" s="77"/>
      <c r="I310" s="77"/>
    </row>
    <row r="311" spans="2:9" ht="25.5">
      <c r="B311" s="75"/>
      <c r="C311" s="76"/>
      <c r="H311" s="77"/>
      <c r="I311" s="77"/>
    </row>
    <row r="312" spans="2:9" ht="25.5">
      <c r="B312" s="75"/>
      <c r="C312" s="76"/>
      <c r="H312" s="77"/>
      <c r="I312" s="77"/>
    </row>
    <row r="313" spans="2:9" ht="25.5">
      <c r="B313" s="75"/>
      <c r="C313" s="76"/>
      <c r="H313" s="77"/>
      <c r="I313" s="77"/>
    </row>
    <row r="314" spans="2:9" ht="25.5">
      <c r="B314" s="75"/>
      <c r="C314" s="76"/>
      <c r="H314" s="77"/>
      <c r="I314" s="77"/>
    </row>
    <row r="315" spans="2:9" ht="25.5">
      <c r="B315" s="75"/>
      <c r="C315" s="76"/>
      <c r="H315" s="77"/>
      <c r="I315" s="77"/>
    </row>
    <row r="316" spans="2:9" ht="25.5">
      <c r="B316" s="75"/>
      <c r="C316" s="76"/>
      <c r="H316" s="77"/>
      <c r="I316" s="77"/>
    </row>
    <row r="317" spans="2:9" ht="25.5">
      <c r="B317" s="75"/>
      <c r="C317" s="76"/>
      <c r="H317" s="77"/>
      <c r="I317" s="77"/>
    </row>
    <row r="318" spans="2:9" ht="25.5">
      <c r="B318" s="75"/>
      <c r="C318" s="76"/>
      <c r="H318" s="77"/>
      <c r="I318" s="77"/>
    </row>
    <row r="319" spans="2:9" ht="25.5">
      <c r="B319" s="75"/>
      <c r="C319" s="76"/>
      <c r="H319" s="77"/>
      <c r="I319" s="77"/>
    </row>
    <row r="320" spans="2:9" ht="25.5">
      <c r="B320" s="75"/>
      <c r="C320" s="76"/>
      <c r="H320" s="77"/>
      <c r="I320" s="77"/>
    </row>
    <row r="321" spans="2:9" ht="25.5">
      <c r="B321" s="75"/>
      <c r="C321" s="76"/>
      <c r="H321" s="77"/>
      <c r="I321" s="77"/>
    </row>
    <row r="322" spans="2:9" ht="25.5">
      <c r="B322" s="75"/>
      <c r="C322" s="76"/>
      <c r="H322" s="77"/>
      <c r="I322" s="77"/>
    </row>
    <row r="323" spans="2:9" ht="25.5">
      <c r="B323" s="75"/>
      <c r="C323" s="76"/>
      <c r="H323" s="77"/>
      <c r="I323" s="77"/>
    </row>
    <row r="324" spans="2:9" ht="25.5">
      <c r="B324" s="75"/>
      <c r="C324" s="76"/>
      <c r="H324" s="77"/>
      <c r="I324" s="77"/>
    </row>
    <row r="325" spans="2:9" ht="25.5">
      <c r="B325" s="75"/>
      <c r="C325" s="76"/>
      <c r="H325" s="77"/>
      <c r="I325" s="77"/>
    </row>
    <row r="326" spans="2:9" ht="25.5">
      <c r="B326" s="75"/>
      <c r="C326" s="76"/>
      <c r="H326" s="77"/>
      <c r="I326" s="77"/>
    </row>
    <row r="327" spans="2:9" ht="25.5">
      <c r="B327" s="75"/>
      <c r="C327" s="76"/>
      <c r="H327" s="77"/>
      <c r="I327" s="77"/>
    </row>
    <row r="328" spans="2:9" ht="25.5">
      <c r="B328" s="75"/>
      <c r="C328" s="76"/>
      <c r="H328" s="77"/>
      <c r="I328" s="77"/>
    </row>
    <row r="329" spans="2:9" ht="25.5">
      <c r="B329" s="75"/>
      <c r="C329" s="76"/>
      <c r="H329" s="77"/>
      <c r="I329" s="77"/>
    </row>
    <row r="330" spans="2:9" ht="25.5">
      <c r="B330" s="75"/>
      <c r="C330" s="76"/>
      <c r="H330" s="77"/>
      <c r="I330" s="77"/>
    </row>
    <row r="331" spans="2:9" ht="25.5">
      <c r="B331" s="75"/>
      <c r="C331" s="76"/>
      <c r="H331" s="77"/>
      <c r="I331" s="77"/>
    </row>
    <row r="332" spans="2:9" ht="25.5">
      <c r="B332" s="75"/>
      <c r="C332" s="76"/>
      <c r="H332" s="77"/>
      <c r="I332" s="77"/>
    </row>
    <row r="333" spans="2:9" ht="25.5">
      <c r="B333" s="75"/>
      <c r="C333" s="76"/>
      <c r="H333" s="77"/>
      <c r="I333" s="77"/>
    </row>
    <row r="334" spans="2:9" ht="25.5">
      <c r="B334" s="75"/>
      <c r="C334" s="76"/>
      <c r="H334" s="77"/>
      <c r="I334" s="77"/>
    </row>
    <row r="335" spans="2:9" ht="25.5">
      <c r="B335" s="75"/>
      <c r="C335" s="76"/>
      <c r="H335" s="77"/>
      <c r="I335" s="77"/>
    </row>
    <row r="336" spans="2:9" ht="25.5">
      <c r="B336" s="75"/>
      <c r="C336" s="76"/>
      <c r="H336" s="77"/>
      <c r="I336" s="77"/>
    </row>
    <row r="337" spans="2:9" ht="25.5">
      <c r="B337" s="75"/>
      <c r="C337" s="76"/>
      <c r="H337" s="77"/>
      <c r="I337" s="77"/>
    </row>
    <row r="338" spans="2:9" ht="25.5">
      <c r="B338" s="75"/>
      <c r="C338" s="76"/>
      <c r="H338" s="77"/>
      <c r="I338" s="77"/>
    </row>
    <row r="339" spans="2:9" ht="25.5">
      <c r="B339" s="75"/>
      <c r="C339" s="76"/>
      <c r="H339" s="77"/>
      <c r="I339" s="77"/>
    </row>
    <row r="340" spans="2:9" ht="25.5">
      <c r="B340" s="75"/>
      <c r="C340" s="76"/>
      <c r="H340" s="77"/>
      <c r="I340" s="77"/>
    </row>
    <row r="341" spans="2:9" ht="25.5">
      <c r="B341" s="75"/>
      <c r="C341" s="76"/>
      <c r="H341" s="77"/>
      <c r="I341" s="77"/>
    </row>
    <row r="342" spans="2:9" ht="25.5">
      <c r="B342" s="75"/>
      <c r="C342" s="76"/>
      <c r="H342" s="77"/>
      <c r="I342" s="77"/>
    </row>
    <row r="343" spans="2:9" ht="25.5">
      <c r="B343" s="75"/>
      <c r="C343" s="76"/>
      <c r="H343" s="77"/>
      <c r="I343" s="77"/>
    </row>
    <row r="344" spans="2:9" ht="25.5">
      <c r="B344" s="75"/>
      <c r="C344" s="76"/>
      <c r="H344" s="77"/>
      <c r="I344" s="77"/>
    </row>
    <row r="345" spans="2:9" ht="25.5">
      <c r="B345" s="75"/>
      <c r="C345" s="76"/>
      <c r="H345" s="77"/>
      <c r="I345" s="77"/>
    </row>
    <row r="346" spans="2:9" ht="25.5">
      <c r="B346" s="75"/>
      <c r="C346" s="76"/>
      <c r="H346" s="77"/>
      <c r="I346" s="77"/>
    </row>
    <row r="347" spans="2:9" ht="25.5">
      <c r="B347" s="75"/>
      <c r="C347" s="76"/>
      <c r="H347" s="77"/>
      <c r="I347" s="77"/>
    </row>
    <row r="348" spans="2:9" ht="25.5">
      <c r="B348" s="75"/>
      <c r="C348" s="76"/>
      <c r="H348" s="77"/>
      <c r="I348" s="77"/>
    </row>
    <row r="349" spans="2:9" ht="25.5">
      <c r="B349" s="75"/>
      <c r="C349" s="76"/>
      <c r="H349" s="77"/>
      <c r="I349" s="77"/>
    </row>
    <row r="350" spans="2:9" ht="25.5">
      <c r="B350" s="75"/>
      <c r="C350" s="76"/>
      <c r="H350" s="77"/>
      <c r="I350" s="77"/>
    </row>
    <row r="351" spans="2:9" ht="25.5">
      <c r="B351" s="75"/>
      <c r="C351" s="76"/>
      <c r="H351" s="77"/>
      <c r="I351" s="77"/>
    </row>
    <row r="352" spans="2:9" ht="25.5">
      <c r="B352" s="75"/>
      <c r="C352" s="76"/>
      <c r="H352" s="77"/>
      <c r="I352" s="77"/>
    </row>
    <row r="353" spans="2:9" ht="25.5">
      <c r="B353" s="75"/>
      <c r="C353" s="76"/>
      <c r="H353" s="77"/>
      <c r="I353" s="77"/>
    </row>
    <row r="354" spans="2:9" ht="25.5">
      <c r="B354" s="75"/>
      <c r="C354" s="76"/>
      <c r="H354" s="77"/>
      <c r="I354" s="77"/>
    </row>
    <row r="355" spans="2:9" ht="25.5">
      <c r="B355" s="75"/>
      <c r="C355" s="76"/>
      <c r="H355" s="77"/>
      <c r="I355" s="77"/>
    </row>
    <row r="356" spans="2:9" ht="25.5">
      <c r="B356" s="75"/>
      <c r="C356" s="76"/>
      <c r="H356" s="77"/>
      <c r="I356" s="77"/>
    </row>
    <row r="357" spans="2:9" ht="25.5">
      <c r="B357" s="75"/>
      <c r="C357" s="76"/>
      <c r="H357" s="77"/>
      <c r="I357" s="77"/>
    </row>
    <row r="358" spans="2:9" ht="25.5">
      <c r="B358" s="75"/>
      <c r="C358" s="76"/>
      <c r="H358" s="77"/>
      <c r="I358" s="77"/>
    </row>
    <row r="359" spans="2:9" ht="25.5">
      <c r="B359" s="75"/>
      <c r="C359" s="76"/>
      <c r="H359" s="77"/>
      <c r="I359" s="77"/>
    </row>
    <row r="360" spans="2:9" ht="25.5">
      <c r="B360" s="75"/>
      <c r="C360" s="76"/>
      <c r="H360" s="77"/>
      <c r="I360" s="77"/>
    </row>
    <row r="361" spans="2:9" ht="25.5">
      <c r="B361" s="75"/>
      <c r="C361" s="76"/>
      <c r="H361" s="77"/>
      <c r="I361" s="77"/>
    </row>
    <row r="362" spans="2:9" ht="25.5">
      <c r="B362" s="75"/>
      <c r="C362" s="76"/>
      <c r="H362" s="77"/>
      <c r="I362" s="77"/>
    </row>
    <row r="363" spans="2:9" ht="25.5">
      <c r="B363" s="75"/>
      <c r="C363" s="76"/>
      <c r="H363" s="77"/>
      <c r="I363" s="77"/>
    </row>
    <row r="364" spans="2:9" ht="25.5">
      <c r="B364" s="75"/>
      <c r="C364" s="76"/>
      <c r="H364" s="77"/>
      <c r="I364" s="77"/>
    </row>
    <row r="365" spans="2:9" ht="25.5">
      <c r="B365" s="75"/>
      <c r="C365" s="76"/>
      <c r="H365" s="77"/>
      <c r="I365" s="77"/>
    </row>
    <row r="366" spans="2:9" ht="25.5">
      <c r="B366" s="75"/>
      <c r="C366" s="76"/>
      <c r="H366" s="77"/>
      <c r="I366" s="77"/>
    </row>
    <row r="367" spans="2:9" ht="25.5">
      <c r="B367" s="75"/>
      <c r="C367" s="76"/>
      <c r="H367" s="77"/>
      <c r="I367" s="77"/>
    </row>
    <row r="368" spans="2:9" ht="25.5">
      <c r="B368" s="75"/>
      <c r="C368" s="76"/>
      <c r="H368" s="77"/>
      <c r="I368" s="77"/>
    </row>
    <row r="369" spans="2:9" ht="25.5">
      <c r="B369" s="75"/>
      <c r="C369" s="76"/>
      <c r="H369" s="77"/>
      <c r="I369" s="77"/>
    </row>
    <row r="370" spans="2:9" ht="25.5">
      <c r="B370" s="75"/>
      <c r="C370" s="76"/>
      <c r="H370" s="77"/>
      <c r="I370" s="77"/>
    </row>
    <row r="371" spans="2:9" ht="25.5">
      <c r="B371" s="75"/>
      <c r="C371" s="76"/>
      <c r="H371" s="77"/>
      <c r="I371" s="77"/>
    </row>
    <row r="372" spans="2:9" ht="25.5">
      <c r="B372" s="75"/>
      <c r="C372" s="76"/>
      <c r="H372" s="77"/>
      <c r="I372" s="77"/>
    </row>
    <row r="373" spans="2:9" ht="25.5">
      <c r="B373" s="75"/>
      <c r="C373" s="76"/>
      <c r="H373" s="77"/>
      <c r="I373" s="77"/>
    </row>
    <row r="374" spans="2:9" ht="25.5">
      <c r="B374" s="75"/>
      <c r="C374" s="76"/>
      <c r="H374" s="77"/>
      <c r="I374" s="77"/>
    </row>
    <row r="375" spans="2:9" ht="25.5">
      <c r="B375" s="75"/>
      <c r="C375" s="76"/>
      <c r="H375" s="77"/>
      <c r="I375" s="77"/>
    </row>
    <row r="376" spans="2:9" ht="25.5">
      <c r="B376" s="75"/>
      <c r="C376" s="76"/>
      <c r="H376" s="77"/>
      <c r="I376" s="77"/>
    </row>
    <row r="377" spans="2:9" ht="25.5">
      <c r="B377" s="75"/>
      <c r="C377" s="76"/>
      <c r="H377" s="77"/>
      <c r="I377" s="77"/>
    </row>
    <row r="378" spans="2:9" ht="25.5">
      <c r="B378" s="75"/>
      <c r="C378" s="76"/>
      <c r="H378" s="77"/>
      <c r="I378" s="77"/>
    </row>
    <row r="379" spans="2:9" ht="25.5">
      <c r="B379" s="75"/>
      <c r="C379" s="76"/>
      <c r="H379" s="77"/>
      <c r="I379" s="77"/>
    </row>
    <row r="380" spans="2:9" ht="25.5">
      <c r="B380" s="75"/>
      <c r="C380" s="76"/>
      <c r="H380" s="77"/>
      <c r="I380" s="77"/>
    </row>
    <row r="381" spans="2:9" ht="25.5">
      <c r="B381" s="75"/>
      <c r="C381" s="76"/>
      <c r="H381" s="77"/>
      <c r="I381" s="77"/>
    </row>
    <row r="382" spans="2:9" ht="25.5">
      <c r="B382" s="75"/>
      <c r="C382" s="76"/>
      <c r="H382" s="77"/>
      <c r="I382" s="77"/>
    </row>
    <row r="383" spans="2:9" ht="25.5">
      <c r="B383" s="75"/>
      <c r="C383" s="76"/>
      <c r="H383" s="77"/>
      <c r="I383" s="77"/>
    </row>
    <row r="384" spans="2:9" ht="25.5">
      <c r="B384" s="75"/>
      <c r="C384" s="76"/>
      <c r="H384" s="77"/>
      <c r="I384" s="77"/>
    </row>
    <row r="385" spans="2:9" ht="25.5">
      <c r="B385" s="75"/>
      <c r="C385" s="76"/>
      <c r="H385" s="77"/>
      <c r="I385" s="77"/>
    </row>
    <row r="386" spans="2:9" ht="25.5">
      <c r="B386" s="75"/>
      <c r="C386" s="76"/>
      <c r="H386" s="77"/>
      <c r="I386" s="77"/>
    </row>
  </sheetData>
  <sheetProtection/>
  <mergeCells count="21">
    <mergeCell ref="O15:P15"/>
    <mergeCell ref="N1:T1"/>
    <mergeCell ref="Q14:S14"/>
    <mergeCell ref="Q15:Q16"/>
    <mergeCell ref="R15:S15"/>
    <mergeCell ref="A13:M13"/>
    <mergeCell ref="N2:T10"/>
    <mergeCell ref="G14:I14"/>
    <mergeCell ref="H15:I15"/>
    <mergeCell ref="J15:J16"/>
    <mergeCell ref="C14:C16"/>
    <mergeCell ref="A14:A17"/>
    <mergeCell ref="K15:M15"/>
    <mergeCell ref="D15:D16"/>
    <mergeCell ref="N15:N16"/>
    <mergeCell ref="B14:B17"/>
    <mergeCell ref="D14:F14"/>
    <mergeCell ref="J14:M14"/>
    <mergeCell ref="N14:P14"/>
    <mergeCell ref="G15:G16"/>
    <mergeCell ref="E15:F15"/>
  </mergeCells>
  <printOptions horizontalCentered="1"/>
  <pageMargins left="0.3937007874015748" right="0.3937007874015748" top="0.5905511811023623" bottom="0.7480314960629921" header="0.31496062992125984" footer="0.31496062992125984"/>
  <pageSetup fitToHeight="0" fitToWidth="1" horizontalDpi="300" verticalDpi="300" orientation="landscape" paperSize="8" scale="30" r:id="rId1"/>
  <headerFooter differentFirst="1" alignWithMargins="0">
    <oddHeader>&amp;C&amp;14&amp;P</oddHeader>
  </headerFooter>
  <ignoredErrors>
    <ignoredError sqref="G21:G22 G19:G20 K94" formula="1"/>
    <ignoredError sqref="H21:I21 C21:F21 C162:I16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HolodovIA</dc:creator>
  <cp:keywords/>
  <dc:description/>
  <cp:lastModifiedBy>Дергунова</cp:lastModifiedBy>
  <cp:lastPrinted>2020-03-30T09:33:34Z</cp:lastPrinted>
  <dcterms:created xsi:type="dcterms:W3CDTF">2013-04-24T13:23:45Z</dcterms:created>
  <dcterms:modified xsi:type="dcterms:W3CDTF">2020-03-30T09:33:36Z</dcterms:modified>
  <cp:category/>
  <cp:version/>
  <cp:contentType/>
  <cp:contentStatus/>
</cp:coreProperties>
</file>