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лесова\Desktop\МНПА\проекты администрации\32\"/>
    </mc:Choice>
  </mc:AlternateContent>
  <bookViews>
    <workbookView xWindow="-120" yWindow="0" windowWidth="29040" windowHeight="15720" activeTab="6"/>
  </bookViews>
  <sheets>
    <sheet name="Роспись_26" sheetId="2" r:id="rId1"/>
    <sheet name="на 27.12.2018" sheetId="4" r:id="rId2"/>
    <sheet name="на 09.01.2019" sheetId="5" r:id="rId3"/>
    <sheet name="17.05.2023" sheetId="9" r:id="rId4"/>
    <sheet name="на 06.10.2023" sheetId="6" r:id="rId5"/>
    <sheet name="Лист1" sheetId="7" r:id="rId6"/>
    <sheet name="на 05.02.2023 (2)" sheetId="10" r:id="rId7"/>
  </sheets>
  <definedNames>
    <definedName name="_GoBack" localSheetId="6">'на 05.02.2023 (2)'!$I$29</definedName>
    <definedName name="_GoBack" localSheetId="4">'на 06.10.2023'!$I$29</definedName>
    <definedName name="_GoBack" localSheetId="2">'на 09.01.2019'!$H$31</definedName>
    <definedName name="_xlnm._FilterDatabase" localSheetId="6" hidden="1">'на 05.02.2023 (2)'!$A$10:$J$32</definedName>
    <definedName name="_xlnm._FilterDatabase" localSheetId="4" hidden="1">'на 06.10.2023'!$A$10:$J$32</definedName>
    <definedName name="_xlnm._FilterDatabase" localSheetId="0" hidden="1">Роспись_26!$C$17:$P$82</definedName>
    <definedName name="_xlnm.Print_Titles" localSheetId="0">Роспись_26!$15:$15</definedName>
    <definedName name="_xlnm.Print_Area" localSheetId="6">'на 05.02.2023 (2)'!$A$1:$I$33</definedName>
    <definedName name="_xlnm.Print_Area" localSheetId="4">'на 06.10.2023'!$A$1:$I$33</definedName>
    <definedName name="_xlnm.Print_Area" localSheetId="2">'на 09.01.2019'!$A$1:$H$34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0" l="1"/>
  <c r="G22" i="10"/>
  <c r="F22" i="10"/>
  <c r="H15" i="10"/>
  <c r="E15" i="10" l="1"/>
  <c r="D31" i="10" l="1"/>
  <c r="D30" i="10"/>
  <c r="D29" i="10"/>
  <c r="D28" i="10"/>
  <c r="D27" i="10"/>
  <c r="D26" i="10"/>
  <c r="I24" i="10"/>
  <c r="I32" i="10" s="1"/>
  <c r="I35" i="10" s="1"/>
  <c r="H24" i="10"/>
  <c r="H32" i="10" s="1"/>
  <c r="H35" i="10" s="1"/>
  <c r="G24" i="10"/>
  <c r="F24" i="10"/>
  <c r="F32" i="10" s="1"/>
  <c r="F35" i="10" s="1"/>
  <c r="E24" i="10"/>
  <c r="D23" i="10"/>
  <c r="D22" i="10"/>
  <c r="D21" i="10"/>
  <c r="D20" i="10"/>
  <c r="D19" i="10"/>
  <c r="D18" i="10"/>
  <c r="D17" i="10"/>
  <c r="D16" i="10"/>
  <c r="D15" i="10"/>
  <c r="D14" i="10"/>
  <c r="D13" i="10"/>
  <c r="G32" i="10" l="1"/>
  <c r="G35" i="10" s="1"/>
  <c r="E32" i="10"/>
  <c r="E35" i="10" s="1"/>
  <c r="E15" i="6"/>
  <c r="C35" i="10" l="1"/>
  <c r="C34" i="10"/>
  <c r="D31" i="6"/>
  <c r="D30" i="6" l="1"/>
  <c r="E13" i="6" l="1"/>
  <c r="E17" i="6" s="1"/>
  <c r="D14" i="6" l="1"/>
  <c r="D15" i="6"/>
  <c r="D16" i="6"/>
  <c r="D17" i="6"/>
  <c r="D18" i="6"/>
  <c r="D19" i="6"/>
  <c r="D20" i="6"/>
  <c r="D21" i="6"/>
  <c r="D22" i="6"/>
  <c r="D23" i="6"/>
  <c r="D26" i="6"/>
  <c r="D27" i="6"/>
  <c r="D28" i="6"/>
  <c r="D29" i="6"/>
  <c r="D13" i="6"/>
  <c r="F24" i="6" l="1"/>
  <c r="G24" i="6"/>
  <c r="H24" i="6"/>
  <c r="H32" i="6" s="1"/>
  <c r="I24" i="6"/>
  <c r="I32" i="6" s="1"/>
  <c r="E24" i="6"/>
  <c r="E32" i="6" l="1"/>
  <c r="E35" i="6" s="1"/>
  <c r="I35" i="6"/>
  <c r="H35" i="6"/>
  <c r="G17" i="6"/>
  <c r="G32" i="6" s="1"/>
  <c r="F17" i="6"/>
  <c r="F32" i="6" s="1"/>
  <c r="D32" i="5"/>
  <c r="D17" i="5"/>
  <c r="F15" i="5"/>
  <c r="E15" i="5"/>
  <c r="D15" i="5"/>
  <c r="E18" i="5"/>
  <c r="F18" i="5"/>
  <c r="D18" i="5"/>
  <c r="F35" i="6" l="1"/>
  <c r="G35" i="6"/>
  <c r="G25" i="5"/>
  <c r="G33" i="5" s="1"/>
  <c r="G36" i="5" s="1"/>
  <c r="F30" i="5"/>
  <c r="F25" i="5" s="1"/>
  <c r="F33" i="5" s="1"/>
  <c r="F36" i="5" s="1"/>
  <c r="E30" i="5"/>
  <c r="E25" i="5" s="1"/>
  <c r="E33" i="5" s="1"/>
  <c r="E36" i="5" s="1"/>
  <c r="D30" i="5"/>
  <c r="D25" i="5" s="1"/>
  <c r="D33" i="5" s="1"/>
  <c r="C34" i="6" l="1"/>
  <c r="C35" i="6"/>
  <c r="D36" i="5"/>
  <c r="H25" i="5"/>
  <c r="H33" i="5" s="1"/>
  <c r="H36" i="5" s="1"/>
  <c r="D11" i="4"/>
  <c r="C35" i="5" l="1"/>
  <c r="C36" i="5"/>
  <c r="H23" i="4"/>
  <c r="H17" i="4" s="1"/>
  <c r="G17" i="4"/>
  <c r="F17" i="4"/>
  <c r="F27" i="4" s="1"/>
  <c r="E17" i="4"/>
  <c r="E27" i="4" s="1"/>
  <c r="D17" i="4"/>
  <c r="G15" i="4"/>
  <c r="H15" i="4" s="1"/>
  <c r="G27" i="4" l="1"/>
  <c r="D27" i="4"/>
  <c r="D29" i="4" s="1"/>
  <c r="H27" i="4"/>
</calcChain>
</file>

<file path=xl/comments1.xml><?xml version="1.0" encoding="utf-8"?>
<comments xmlns="http://schemas.openxmlformats.org/spreadsheetml/2006/main">
  <authors>
    <author>2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18425 - многодетные, областная часть 231575, итого по многодетным, итого 250 000</t>
        </r>
      </text>
    </comment>
  </commentList>
</comments>
</file>

<file path=xl/sharedStrings.xml><?xml version="1.0" encoding="utf-8"?>
<sst xmlns="http://schemas.openxmlformats.org/spreadsheetml/2006/main" count="614" uniqueCount="151">
  <si>
    <t>(расшифровка подписи)</t>
  </si>
  <si>
    <t>(подпись)</t>
  </si>
  <si>
    <t>__________________________</t>
  </si>
  <si>
    <t>_________________</t>
  </si>
  <si>
    <t xml:space="preserve">Главный бухгалтер: </t>
  </si>
  <si>
    <t>Итого:</t>
  </si>
  <si>
    <t>Итого по статье:</t>
  </si>
  <si>
    <t>Не указано</t>
  </si>
  <si>
    <t>Областные средства</t>
  </si>
  <si>
    <t>412</t>
  </si>
  <si>
    <t>99000Z0820</t>
  </si>
  <si>
    <t>99000R0820</t>
  </si>
  <si>
    <t>9900076050</t>
  </si>
  <si>
    <t>КФСР: 1004 (Охрана семьи и детства)</t>
  </si>
  <si>
    <t>Городские средства</t>
  </si>
  <si>
    <t>244</t>
  </si>
  <si>
    <t>0300002202</t>
  </si>
  <si>
    <t>КФСР: 0707 (Молодежная политика)</t>
  </si>
  <si>
    <t>1000002210</t>
  </si>
  <si>
    <t>Стимулирующие субсидии</t>
  </si>
  <si>
    <t>10000S2005</t>
  </si>
  <si>
    <t>КФСР: 0703 (Дополнительное образование детей)</t>
  </si>
  <si>
    <t>3000002204</t>
  </si>
  <si>
    <t>1300002204</t>
  </si>
  <si>
    <t>30000S2005</t>
  </si>
  <si>
    <t>КФСР: 0702 (Общее образование)</t>
  </si>
  <si>
    <t>2000002204</t>
  </si>
  <si>
    <t>1000002209</t>
  </si>
  <si>
    <t>КФСР: 0701 (Дошкольное образование)</t>
  </si>
  <si>
    <t>811</t>
  </si>
  <si>
    <t>1000006222</t>
  </si>
  <si>
    <t>КФСР: 0502 (Коммунальное хозяйство)</t>
  </si>
  <si>
    <t>2800002201</t>
  </si>
  <si>
    <t>10000S3410</t>
  </si>
  <si>
    <t>1000002216</t>
  </si>
  <si>
    <t>1000002207</t>
  </si>
  <si>
    <t>КФСР: 0412 (Другие вопросы в области национальной экономики)</t>
  </si>
  <si>
    <t>9900011040</t>
  </si>
  <si>
    <t>853</t>
  </si>
  <si>
    <t>852</t>
  </si>
  <si>
    <t>1000002206</t>
  </si>
  <si>
    <t>851</t>
  </si>
  <si>
    <t>3100002201</t>
  </si>
  <si>
    <t>1000002208</t>
  </si>
  <si>
    <t>1000002204</t>
  </si>
  <si>
    <t>243</t>
  </si>
  <si>
    <t>129</t>
  </si>
  <si>
    <t>122</t>
  </si>
  <si>
    <t>121</t>
  </si>
  <si>
    <t>10000S2010</t>
  </si>
  <si>
    <t>КФСР: 0113 (Другие общегосударственные вопросы)</t>
  </si>
  <si>
    <t>год</t>
  </si>
  <si>
    <t>ЭКР</t>
  </si>
  <si>
    <t>КВР</t>
  </si>
  <si>
    <t>КЦСР</t>
  </si>
  <si>
    <t>ППП</t>
  </si>
  <si>
    <t>КФСР</t>
  </si>
  <si>
    <t>Роспись на третий год</t>
  </si>
  <si>
    <t>Роспись на второй год</t>
  </si>
  <si>
    <t>Роспись на первый год</t>
  </si>
  <si>
    <t>За</t>
  </si>
  <si>
    <t>4 квартал</t>
  </si>
  <si>
    <t>3 квартал</t>
  </si>
  <si>
    <t>2 квартал</t>
  </si>
  <si>
    <t>1 квартал</t>
  </si>
  <si>
    <t>Направление</t>
  </si>
  <si>
    <t>Тип средств</t>
  </si>
  <si>
    <t>Бюджетная классификация</t>
  </si>
  <si>
    <t xml:space="preserve"> </t>
  </si>
  <si>
    <t xml:space="preserve">ИНН и наименование главного распорядителя </t>
  </si>
  <si>
    <t xml:space="preserve"> на 31.10.2018</t>
  </si>
  <si>
    <t>о бюджетной росписи по организации</t>
  </si>
  <si>
    <t>Отчет</t>
  </si>
  <si>
    <t>№ п/п</t>
  </si>
  <si>
    <t>Наименование мероприятия</t>
  </si>
  <si>
    <t>ГРБС</t>
  </si>
  <si>
    <t>Объем финансирования, тыс. руб.</t>
  </si>
  <si>
    <t>1.</t>
  </si>
  <si>
    <t>Техническая инвентаризация объектов, находящихся в муниципальной собственности, проектно-экспертные работы, связанные с перепланировкой и реконструкцией муниципального имущества</t>
  </si>
  <si>
    <t>Комитет по управлению муниципальным имуществом городского округа Кинель Самарской области</t>
  </si>
  <si>
    <t>4.</t>
  </si>
  <si>
    <t>Проведение кадастровых работ в отношении земельных участков, находящихся в муниципальной собственности</t>
  </si>
  <si>
    <t>5.</t>
  </si>
  <si>
    <t xml:space="preserve">Проведение кадастровых работ в отношении земельных участков, государственная собственность на которые не разграничена, в случае предоставления их на торгах </t>
  </si>
  <si>
    <t>6.</t>
  </si>
  <si>
    <t>Обеспечение достоверности и актуализации сведений реестра муниципальной собственности</t>
  </si>
  <si>
    <t>7.</t>
  </si>
  <si>
    <t>Проведение кадастровых работ в отношении земельных участков для индивидуального жилищного строительства, предоставляемых бесплатно гражданам, имеющим трех и более детей</t>
  </si>
  <si>
    <t>8.</t>
  </si>
  <si>
    <t>Оценка рыночной стоимости арендных платежей с целью передачи в аренду имущества, а также стоимости имущества муниципальной казны с целью его приватизации, а также оценка рыночной стоимости земельных участков, государственная собственность на которые не разграничена</t>
  </si>
  <si>
    <t>9.</t>
  </si>
  <si>
    <t>Размещение информационных материалов для последующей продажи (передачи в аренду) имущества и земельных участков</t>
  </si>
  <si>
    <t>10.</t>
  </si>
  <si>
    <t xml:space="preserve">Сопровождение системы автоматизированного учета  муниципального имущества (программный продукт САУМИ) </t>
  </si>
  <si>
    <t>Содержание имущества казны, находящегося в реестре муниципального образования</t>
  </si>
  <si>
    <t>Отчисления на капитальный ремонт многоквартирных жилых домов, квартиры в которых находятся в муниципальной собственности</t>
  </si>
  <si>
    <t>Содержание имущества казны, пригодного для эксплуатации, охрана имущества казны и оплата коммунальных услуг и эксплуатационных расходов</t>
  </si>
  <si>
    <t>в том числе:</t>
  </si>
  <si>
    <t>- дошкольных образовательных учреждений;</t>
  </si>
  <si>
    <t xml:space="preserve">- начальных, неполных средних, средних школ </t>
  </si>
  <si>
    <t>- центров дополнительного образования</t>
  </si>
  <si>
    <t>- АНО «Город детства»</t>
  </si>
  <si>
    <t>Администрация городского округа Кинель Самарской области</t>
  </si>
  <si>
    <t>Итого по МЦП</t>
  </si>
  <si>
    <t>Предоставление субсидии муниципальному унитарному предприятию в целях возмещение недополученых доходов и (или) возмещения затрат в связи с выполнением работ и оказанием услуг</t>
  </si>
  <si>
    <t>Таблица к уточнению по программе по состоянию на 27.12.2018 го на 2018-2020 г.г. По суммам утвержденных БА</t>
  </si>
  <si>
    <t>готов</t>
  </si>
  <si>
    <t>Приложение 2</t>
  </si>
  <si>
    <t>«Приложение № 2</t>
  </si>
  <si>
    <t>к муниципальной программе городского округа Кинель Самарской области «Управление муниципальным имуществом, земельными ресурсами и содержание имущества казны  в муниципальном образовании городской округ Кинель Самарской области на 2023-2027 годы»»</t>
  </si>
  <si>
    <t>2023 год</t>
  </si>
  <si>
    <t>2024 год</t>
  </si>
  <si>
    <t>2025 год</t>
  </si>
  <si>
    <t>2026 год</t>
  </si>
  <si>
    <t>2027 год</t>
  </si>
  <si>
    <t>2.</t>
  </si>
  <si>
    <t>Регистрация права собственности муниципального образования в Едином государственном реестре прав на недвижимость</t>
  </si>
  <si>
    <t>Осуществляется в рамках основной деятельности</t>
  </si>
  <si>
    <t>3.</t>
  </si>
  <si>
    <t>Проведение кадастровых работ в отношении земельных участков, находящихся в муниципальной собственности, а также земельных участков, государственная собственность на которые не разграничена, в случае предоставления их на торгах</t>
  </si>
  <si>
    <t xml:space="preserve">4. </t>
  </si>
  <si>
    <t>Доступ к программе для информационного взаимодействия с Росреестром (ТехноКад-Муниципалитет)</t>
  </si>
  <si>
    <t>Проведение торгов по продаже земельных участков, имущества муниципальной казны, либо права на заключение договоров аренды</t>
  </si>
  <si>
    <t>Контроль за своевременностью и полнотой перечисления в муниципальный бюджет арендной платы за объекты муниципального имущества</t>
  </si>
  <si>
    <t>11.</t>
  </si>
  <si>
    <t>12.</t>
  </si>
  <si>
    <t>13.</t>
  </si>
  <si>
    <t>Лесоустроительные работы</t>
  </si>
  <si>
    <t>«Управление муниципальным имуществом, земельными ресурсами и содержание имущества казны  в муниципальном образовании городской округ Кинель Самарской области на 2023-2027 годы»</t>
  </si>
  <si>
    <t>к постановлению администрации городскогоокруга Кинель Самарской области от 2022 №</t>
  </si>
  <si>
    <t>Перечень программных мероприятий муниципальной программы 
городского округа Кинель Самарской области</t>
  </si>
  <si>
    <t>13.1.</t>
  </si>
  <si>
    <t>13.2.</t>
  </si>
  <si>
    <t>13.3.</t>
  </si>
  <si>
    <t>13.4.</t>
  </si>
  <si>
    <t>10000S6400</t>
  </si>
  <si>
    <t>Проведение комплесных кадастровых работ</t>
  </si>
  <si>
    <t>В том числе за счет средств городского округа Кинель</t>
  </si>
  <si>
    <t>Всего по программе</t>
  </si>
  <si>
    <t>1000002216+10000S6400</t>
  </si>
  <si>
    <t>КУМИ</t>
  </si>
  <si>
    <t>Главный распорядитель бюдетных средств</t>
  </si>
  <si>
    <t>Исполнитель</t>
  </si>
  <si>
    <t>12.1.</t>
  </si>
  <si>
    <t>12.2.</t>
  </si>
  <si>
    <t>12.3.</t>
  </si>
  <si>
    <t>Предоставление в аренду субъектам МСП и самозанятым объектов муниципального имущества, включенных в Перечень имущества для предоставления субъектам МСП</t>
  </si>
  <si>
    <t>Выявление и включение объектов муниципального имущества в Перечень имущества для предоставления субъектам МСП</t>
  </si>
  <si>
    <t xml:space="preserve">Приложение </t>
  </si>
  <si>
    <t>&gt;&gt;.</t>
  </si>
  <si>
    <t>к постановлению администрации городскогоокруга Кинель Самарской области от 22.02.2024 №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</si>
</sst>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0"/>
    <numFmt numFmtId="166" formatCode="000"/>
    <numFmt numFmtId="167" formatCode="00\.00\.00"/>
    <numFmt numFmtId="168" formatCode="0000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1" xfId="1" applyBorder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40" fontId="3" fillId="0" borderId="0" xfId="1" applyNumberFormat="1" applyFont="1" applyFill="1" applyAlignment="1" applyProtection="1">
      <protection hidden="1"/>
    </xf>
    <xf numFmtId="40" fontId="3" fillId="0" borderId="3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4" fillId="0" borderId="9" xfId="1" applyNumberFormat="1" applyFont="1" applyFill="1" applyBorder="1" applyAlignment="1" applyProtection="1">
      <protection hidden="1"/>
    </xf>
    <xf numFmtId="0" fontId="4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protection hidden="1"/>
    </xf>
    <xf numFmtId="166" fontId="2" fillId="0" borderId="16" xfId="1" applyNumberFormat="1" applyFont="1" applyFill="1" applyBorder="1" applyAlignment="1" applyProtection="1">
      <alignment wrapText="1"/>
      <protection hidden="1"/>
    </xf>
    <xf numFmtId="167" fontId="2" fillId="0" borderId="16" xfId="1" applyNumberFormat="1" applyFont="1" applyFill="1" applyBorder="1" applyAlignment="1" applyProtection="1">
      <alignment wrapText="1"/>
      <protection hidden="1"/>
    </xf>
    <xf numFmtId="166" fontId="2" fillId="0" borderId="16" xfId="1" applyNumberFormat="1" applyFont="1" applyFill="1" applyBorder="1" applyAlignment="1" applyProtection="1">
      <protection hidden="1"/>
    </xf>
    <xf numFmtId="168" fontId="2" fillId="0" borderId="16" xfId="1" applyNumberFormat="1" applyFont="1" applyFill="1" applyBorder="1" applyAlignment="1" applyProtection="1">
      <protection hidden="1"/>
    </xf>
    <xf numFmtId="166" fontId="2" fillId="0" borderId="17" xfId="1" applyNumberFormat="1" applyFont="1" applyFill="1" applyBorder="1" applyAlignment="1" applyProtection="1">
      <protection hidden="1"/>
    </xf>
    <xf numFmtId="165" fontId="3" fillId="0" borderId="14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164" fontId="3" fillId="0" borderId="19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4" fontId="2" fillId="0" borderId="2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1" fillId="0" borderId="21" xfId="1" applyBorder="1" applyProtection="1"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4" fillId="0" borderId="25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1" applyBorder="1" applyProtection="1"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7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justify" vertical="center"/>
    </xf>
    <xf numFmtId="0" fontId="6" fillId="3" borderId="2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0" fillId="0" borderId="0" xfId="0" applyNumberFormat="1"/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1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3" fontId="14" fillId="0" borderId="16" xfId="0" applyNumberFormat="1" applyFont="1" applyBorder="1" applyAlignment="1">
      <alignment horizontal="center" wrapText="1"/>
    </xf>
    <xf numFmtId="0" fontId="13" fillId="0" borderId="39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wrapText="1"/>
    </xf>
    <xf numFmtId="0" fontId="0" fillId="0" borderId="0" xfId="0" applyAlignment="1">
      <alignment textRotation="90" wrapText="1"/>
    </xf>
    <xf numFmtId="0" fontId="13" fillId="2" borderId="16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13" fillId="3" borderId="16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1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3" fontId="14" fillId="0" borderId="16" xfId="0" applyNumberFormat="1" applyFont="1" applyBorder="1" applyAlignment="1">
      <alignment horizontal="center" wrapText="1"/>
    </xf>
    <xf numFmtId="0" fontId="13" fillId="0" borderId="39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wrapText="1"/>
    </xf>
    <xf numFmtId="0" fontId="0" fillId="0" borderId="0" xfId="0" applyAlignment="1">
      <alignment textRotation="90" wrapText="1"/>
    </xf>
    <xf numFmtId="0" fontId="13" fillId="3" borderId="16" xfId="0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textRotation="90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textRotation="90" wrapText="1"/>
    </xf>
    <xf numFmtId="0" fontId="13" fillId="0" borderId="0" xfId="0" applyFont="1" applyAlignment="1">
      <alignment vertical="top" wrapText="1"/>
    </xf>
    <xf numFmtId="165" fontId="3" fillId="0" borderId="32" xfId="1" applyNumberFormat="1" applyFont="1" applyFill="1" applyBorder="1" applyAlignment="1" applyProtection="1">
      <alignment wrapText="1"/>
      <protection hidden="1"/>
    </xf>
    <xf numFmtId="165" fontId="3" fillId="0" borderId="33" xfId="1" applyNumberFormat="1" applyFont="1" applyFill="1" applyBorder="1" applyAlignment="1" applyProtection="1">
      <alignment wrapText="1"/>
      <protection hidden="1"/>
    </xf>
    <xf numFmtId="165" fontId="3" fillId="0" borderId="20" xfId="1" applyNumberFormat="1" applyFont="1" applyFill="1" applyBorder="1" applyAlignment="1" applyProtection="1">
      <alignment wrapText="1"/>
      <protection hidden="1"/>
    </xf>
    <xf numFmtId="165" fontId="3" fillId="0" borderId="18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5" fontId="3" fillId="0" borderId="37" xfId="1" applyNumberFormat="1" applyFont="1" applyFill="1" applyBorder="1" applyAlignment="1" applyProtection="1">
      <alignment wrapText="1"/>
      <protection hidden="1"/>
    </xf>
    <xf numFmtId="165" fontId="3" fillId="0" borderId="38" xfId="1" applyNumberFormat="1" applyFont="1" applyFill="1" applyBorder="1" applyAlignment="1" applyProtection="1">
      <alignment wrapText="1"/>
      <protection hidden="1"/>
    </xf>
    <xf numFmtId="165" fontId="3" fillId="0" borderId="13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165" fontId="3" fillId="0" borderId="34" xfId="1" applyNumberFormat="1" applyFont="1" applyFill="1" applyBorder="1" applyAlignment="1" applyProtection="1">
      <alignment wrapText="1"/>
      <protection hidden="1"/>
    </xf>
    <xf numFmtId="165" fontId="3" fillId="0" borderId="35" xfId="1" applyNumberFormat="1" applyFont="1" applyFill="1" applyBorder="1" applyAlignment="1" applyProtection="1">
      <alignment wrapText="1"/>
      <protection hidden="1"/>
    </xf>
    <xf numFmtId="165" fontId="3" fillId="0" borderId="36" xfId="1" applyNumberFormat="1" applyFont="1" applyFill="1" applyBorder="1" applyAlignment="1" applyProtection="1">
      <alignment wrapText="1"/>
      <protection hidden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86"/>
  <sheetViews>
    <sheetView showGridLines="0" topLeftCell="A105" workbookViewId="0">
      <selection activeCell="B58" sqref="B58:Q58"/>
    </sheetView>
  </sheetViews>
  <sheetFormatPr defaultRowHeight="12.75" x14ac:dyDescent="0.2"/>
  <cols>
    <col min="1" max="1" width="0.5703125" style="1" customWidth="1"/>
    <col min="2" max="2" width="0" style="1" hidden="1" customWidth="1"/>
    <col min="3" max="3" width="5.5703125" style="1" customWidth="1"/>
    <col min="4" max="4" width="9.7109375" style="1" customWidth="1"/>
    <col min="5" max="5" width="4" style="1" customWidth="1"/>
    <col min="6" max="6" width="7.42578125" style="1" customWidth="1"/>
    <col min="7" max="7" width="13" style="1" customWidth="1"/>
    <col min="8" max="8" width="14.85546875" style="1" customWidth="1"/>
    <col min="9" max="13" width="0" style="1" hidden="1" customWidth="1"/>
    <col min="14" max="15" width="14.7109375" style="1" customWidth="1"/>
    <col min="16" max="16" width="15" style="1" customWidth="1"/>
    <col min="17" max="17" width="0" style="1" hidden="1" customWidth="1"/>
    <col min="18" max="18" width="0.7109375" style="1" customWidth="1"/>
    <col min="19" max="16384" width="9.140625" style="1"/>
  </cols>
  <sheetData>
    <row r="1" spans="1:18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 x14ac:dyDescent="0.2">
      <c r="A3" s="6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customHeight="1" x14ac:dyDescent="0.2">
      <c r="A4" s="61" t="s">
        <v>72</v>
      </c>
      <c r="B4" s="60"/>
      <c r="C4" s="60"/>
      <c r="D4" s="60"/>
      <c r="E4" s="60"/>
      <c r="F4" s="60"/>
      <c r="G4" s="2"/>
      <c r="H4" s="2"/>
      <c r="I4" s="60"/>
      <c r="J4" s="60"/>
      <c r="K4" s="60"/>
      <c r="L4" s="60"/>
      <c r="M4" s="60"/>
      <c r="N4" s="59"/>
      <c r="O4" s="2"/>
      <c r="P4" s="2"/>
      <c r="Q4" s="2"/>
      <c r="R4" s="2"/>
    </row>
    <row r="5" spans="1:18" ht="12.75" customHeight="1" x14ac:dyDescent="0.2">
      <c r="A5" s="61" t="s">
        <v>71</v>
      </c>
      <c r="B5" s="60"/>
      <c r="C5" s="60"/>
      <c r="D5" s="60"/>
      <c r="E5" s="60"/>
      <c r="F5" s="60"/>
      <c r="G5" s="2"/>
      <c r="H5" s="2"/>
      <c r="I5" s="60"/>
      <c r="J5" s="60"/>
      <c r="K5" s="60"/>
      <c r="L5" s="60"/>
      <c r="M5" s="60"/>
      <c r="N5" s="59"/>
      <c r="O5" s="2"/>
      <c r="P5" s="2"/>
      <c r="Q5" s="2"/>
      <c r="R5" s="2"/>
    </row>
    <row r="6" spans="1:18" ht="12.75" customHeight="1" x14ac:dyDescent="0.2">
      <c r="A6" s="58" t="s">
        <v>70</v>
      </c>
      <c r="B6" s="57"/>
      <c r="C6" s="57"/>
      <c r="D6" s="57"/>
      <c r="E6" s="57"/>
      <c r="F6" s="57"/>
      <c r="G6" s="2"/>
      <c r="H6" s="2"/>
      <c r="I6" s="57"/>
      <c r="J6" s="57"/>
      <c r="K6" s="57"/>
      <c r="L6" s="57"/>
      <c r="M6" s="57"/>
      <c r="N6" s="56"/>
      <c r="O6" s="2"/>
      <c r="P6" s="2"/>
      <c r="Q6" s="2"/>
      <c r="R6" s="2"/>
    </row>
    <row r="7" spans="1:18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 customHeight="1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x14ac:dyDescent="0.2">
      <c r="A9" s="3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09.6" hidden="1" customHeight="1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 customHeight="1" x14ac:dyDescent="0.2">
      <c r="A11" s="2" t="s">
        <v>68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 customHeight="1" thickBo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5"/>
      <c r="N12" s="4"/>
      <c r="O12" s="2"/>
      <c r="P12" s="2"/>
      <c r="Q12" s="2"/>
      <c r="R12" s="2"/>
    </row>
    <row r="13" spans="1:18" ht="22.5" customHeight="1" thickBot="1" x14ac:dyDescent="0.25">
      <c r="A13" s="26"/>
      <c r="B13" s="139" t="s">
        <v>67</v>
      </c>
      <c r="C13" s="139"/>
      <c r="D13" s="139"/>
      <c r="E13" s="139"/>
      <c r="F13" s="139"/>
      <c r="G13" s="53" t="s">
        <v>66</v>
      </c>
      <c r="H13" s="51" t="s">
        <v>65</v>
      </c>
      <c r="I13" s="54" t="s">
        <v>64</v>
      </c>
      <c r="J13" s="51" t="s">
        <v>63</v>
      </c>
      <c r="K13" s="53" t="s">
        <v>62</v>
      </c>
      <c r="L13" s="53" t="s">
        <v>61</v>
      </c>
      <c r="M13" s="53" t="s">
        <v>60</v>
      </c>
      <c r="N13" s="53" t="s">
        <v>59</v>
      </c>
      <c r="O13" s="53" t="s">
        <v>58</v>
      </c>
      <c r="P13" s="51" t="s">
        <v>57</v>
      </c>
      <c r="Q13" s="52"/>
      <c r="R13" s="48"/>
    </row>
    <row r="14" spans="1:18" ht="15" customHeight="1" thickBot="1" x14ac:dyDescent="0.25">
      <c r="A14" s="26"/>
      <c r="B14" s="51" t="s">
        <v>56</v>
      </c>
      <c r="C14" s="51" t="s">
        <v>55</v>
      </c>
      <c r="D14" s="51" t="s">
        <v>54</v>
      </c>
      <c r="E14" s="51" t="s">
        <v>53</v>
      </c>
      <c r="F14" s="51" t="s">
        <v>52</v>
      </c>
      <c r="G14" s="50"/>
      <c r="H14" s="50"/>
      <c r="I14" s="49"/>
      <c r="J14" s="49"/>
      <c r="K14" s="48"/>
      <c r="L14" s="48"/>
      <c r="M14" s="49" t="s">
        <v>51</v>
      </c>
      <c r="N14" s="48"/>
      <c r="O14" s="48"/>
      <c r="P14" s="48"/>
      <c r="Q14" s="48"/>
      <c r="R14" s="48"/>
    </row>
    <row r="15" spans="1:18" ht="12.75" customHeight="1" thickBot="1" x14ac:dyDescent="0.25">
      <c r="A15" s="26"/>
      <c r="B15" s="47">
        <v>1</v>
      </c>
      <c r="C15" s="46">
        <v>2</v>
      </c>
      <c r="D15" s="46">
        <v>3</v>
      </c>
      <c r="E15" s="46">
        <v>4</v>
      </c>
      <c r="F15" s="46">
        <v>5</v>
      </c>
      <c r="G15" s="45"/>
      <c r="H15" s="45"/>
      <c r="I15" s="44">
        <v>6</v>
      </c>
      <c r="J15" s="44">
        <v>7</v>
      </c>
      <c r="K15" s="44">
        <v>8</v>
      </c>
      <c r="L15" s="44">
        <v>9</v>
      </c>
      <c r="M15" s="44">
        <v>10</v>
      </c>
      <c r="N15" s="43"/>
      <c r="O15" s="43"/>
      <c r="P15" s="42"/>
      <c r="Q15" s="41"/>
      <c r="R15" s="7"/>
    </row>
    <row r="16" spans="1:18" ht="12.75" customHeight="1" x14ac:dyDescent="0.2">
      <c r="A16" s="26"/>
      <c r="B16" s="140" t="s">
        <v>50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/>
      <c r="R16" s="7"/>
    </row>
    <row r="17" spans="1:18" ht="22.5" customHeight="1" x14ac:dyDescent="0.2">
      <c r="A17" s="26"/>
      <c r="B17" s="35"/>
      <c r="C17" s="34">
        <v>605</v>
      </c>
      <c r="D17" s="33" t="s">
        <v>49</v>
      </c>
      <c r="E17" s="32" t="s">
        <v>15</v>
      </c>
      <c r="F17" s="32">
        <v>223</v>
      </c>
      <c r="G17" s="31" t="s">
        <v>19</v>
      </c>
      <c r="H17" s="30" t="s">
        <v>7</v>
      </c>
      <c r="I17" s="29">
        <v>0</v>
      </c>
      <c r="J17" s="29">
        <v>0</v>
      </c>
      <c r="K17" s="29">
        <v>0</v>
      </c>
      <c r="L17" s="29">
        <v>0</v>
      </c>
      <c r="M17" s="29"/>
      <c r="N17" s="29">
        <v>219000</v>
      </c>
      <c r="O17" s="29">
        <v>300000</v>
      </c>
      <c r="P17" s="28">
        <v>0</v>
      </c>
      <c r="Q17" s="27">
        <v>32</v>
      </c>
      <c r="R17" s="7"/>
    </row>
    <row r="18" spans="1:18" ht="22.5" customHeight="1" x14ac:dyDescent="0.2">
      <c r="A18" s="26"/>
      <c r="B18" s="35"/>
      <c r="C18" s="34">
        <v>605</v>
      </c>
      <c r="D18" s="33" t="s">
        <v>49</v>
      </c>
      <c r="E18" s="32" t="s">
        <v>15</v>
      </c>
      <c r="F18" s="32">
        <v>225</v>
      </c>
      <c r="G18" s="31" t="s">
        <v>19</v>
      </c>
      <c r="H18" s="30" t="s">
        <v>7</v>
      </c>
      <c r="I18" s="29">
        <v>0</v>
      </c>
      <c r="J18" s="29">
        <v>0</v>
      </c>
      <c r="K18" s="29">
        <v>0</v>
      </c>
      <c r="L18" s="29">
        <v>0</v>
      </c>
      <c r="M18" s="29"/>
      <c r="N18" s="29">
        <v>781000</v>
      </c>
      <c r="O18" s="29">
        <v>700000</v>
      </c>
      <c r="P18" s="28">
        <v>400000</v>
      </c>
      <c r="Q18" s="27">
        <v>32</v>
      </c>
      <c r="R18" s="7"/>
    </row>
    <row r="19" spans="1:18" ht="22.5" customHeight="1" x14ac:dyDescent="0.2">
      <c r="A19" s="26"/>
      <c r="B19" s="35"/>
      <c r="C19" s="34">
        <v>605</v>
      </c>
      <c r="D19" s="33" t="s">
        <v>49</v>
      </c>
      <c r="E19" s="32" t="s">
        <v>15</v>
      </c>
      <c r="F19" s="32">
        <v>226</v>
      </c>
      <c r="G19" s="31" t="s">
        <v>19</v>
      </c>
      <c r="H19" s="30" t="s">
        <v>7</v>
      </c>
      <c r="I19" s="29">
        <v>0</v>
      </c>
      <c r="J19" s="29">
        <v>0</v>
      </c>
      <c r="K19" s="29">
        <v>0</v>
      </c>
      <c r="L19" s="29">
        <v>0</v>
      </c>
      <c r="M19" s="29"/>
      <c r="N19" s="29">
        <v>400000</v>
      </c>
      <c r="O19" s="29">
        <v>400000</v>
      </c>
      <c r="P19" s="28">
        <v>0</v>
      </c>
      <c r="Q19" s="27">
        <v>32</v>
      </c>
      <c r="R19" s="7"/>
    </row>
    <row r="20" spans="1:18" ht="22.5" customHeight="1" x14ac:dyDescent="0.2">
      <c r="A20" s="26"/>
      <c r="B20" s="35"/>
      <c r="C20" s="34">
        <v>605</v>
      </c>
      <c r="D20" s="33" t="s">
        <v>37</v>
      </c>
      <c r="E20" s="32" t="s">
        <v>48</v>
      </c>
      <c r="F20" s="32">
        <v>211</v>
      </c>
      <c r="G20" s="31" t="s">
        <v>14</v>
      </c>
      <c r="H20" s="30" t="s">
        <v>7</v>
      </c>
      <c r="I20" s="29">
        <v>0</v>
      </c>
      <c r="J20" s="29">
        <v>0</v>
      </c>
      <c r="K20" s="29">
        <v>0</v>
      </c>
      <c r="L20" s="29">
        <v>0</v>
      </c>
      <c r="M20" s="29"/>
      <c r="N20" s="29">
        <v>6048000</v>
      </c>
      <c r="O20" s="29">
        <v>6048000</v>
      </c>
      <c r="P20" s="28">
        <v>6048000</v>
      </c>
      <c r="Q20" s="27">
        <v>32</v>
      </c>
      <c r="R20" s="7"/>
    </row>
    <row r="21" spans="1:18" ht="22.5" customHeight="1" x14ac:dyDescent="0.2">
      <c r="A21" s="26"/>
      <c r="B21" s="35"/>
      <c r="C21" s="34">
        <v>605</v>
      </c>
      <c r="D21" s="33" t="s">
        <v>37</v>
      </c>
      <c r="E21" s="32" t="s">
        <v>47</v>
      </c>
      <c r="F21" s="32">
        <v>212</v>
      </c>
      <c r="G21" s="31" t="s">
        <v>14</v>
      </c>
      <c r="H21" s="30" t="s">
        <v>7</v>
      </c>
      <c r="I21" s="29">
        <v>0</v>
      </c>
      <c r="J21" s="29">
        <v>0</v>
      </c>
      <c r="K21" s="29">
        <v>0</v>
      </c>
      <c r="L21" s="29">
        <v>0</v>
      </c>
      <c r="M21" s="29"/>
      <c r="N21" s="29">
        <v>610</v>
      </c>
      <c r="O21" s="29">
        <v>1000</v>
      </c>
      <c r="P21" s="28">
        <v>1000</v>
      </c>
      <c r="Q21" s="27">
        <v>32</v>
      </c>
      <c r="R21" s="7"/>
    </row>
    <row r="22" spans="1:18" ht="22.5" customHeight="1" x14ac:dyDescent="0.2">
      <c r="A22" s="26"/>
      <c r="B22" s="35"/>
      <c r="C22" s="34">
        <v>605</v>
      </c>
      <c r="D22" s="33" t="s">
        <v>37</v>
      </c>
      <c r="E22" s="32" t="s">
        <v>46</v>
      </c>
      <c r="F22" s="32">
        <v>213</v>
      </c>
      <c r="G22" s="31" t="s">
        <v>14</v>
      </c>
      <c r="H22" s="30" t="s">
        <v>7</v>
      </c>
      <c r="I22" s="29">
        <v>0</v>
      </c>
      <c r="J22" s="29">
        <v>0</v>
      </c>
      <c r="K22" s="29">
        <v>0</v>
      </c>
      <c r="L22" s="29">
        <v>0</v>
      </c>
      <c r="M22" s="29"/>
      <c r="N22" s="29">
        <v>1826390</v>
      </c>
      <c r="O22" s="29">
        <v>1826000</v>
      </c>
      <c r="P22" s="28">
        <v>1826000</v>
      </c>
      <c r="Q22" s="27">
        <v>32</v>
      </c>
      <c r="R22" s="7"/>
    </row>
    <row r="23" spans="1:18" ht="22.5" customHeight="1" x14ac:dyDescent="0.2">
      <c r="A23" s="26"/>
      <c r="B23" s="35"/>
      <c r="C23" s="34">
        <v>605</v>
      </c>
      <c r="D23" s="33" t="s">
        <v>37</v>
      </c>
      <c r="E23" s="32" t="s">
        <v>15</v>
      </c>
      <c r="F23" s="32">
        <v>221</v>
      </c>
      <c r="G23" s="31" t="s">
        <v>14</v>
      </c>
      <c r="H23" s="30" t="s">
        <v>7</v>
      </c>
      <c r="I23" s="29">
        <v>0</v>
      </c>
      <c r="J23" s="29">
        <v>0</v>
      </c>
      <c r="K23" s="29">
        <v>0</v>
      </c>
      <c r="L23" s="29">
        <v>0</v>
      </c>
      <c r="M23" s="29"/>
      <c r="N23" s="29">
        <v>72000</v>
      </c>
      <c r="O23" s="29">
        <v>72000</v>
      </c>
      <c r="P23" s="28">
        <v>72000</v>
      </c>
      <c r="Q23" s="27">
        <v>32</v>
      </c>
      <c r="R23" s="7"/>
    </row>
    <row r="24" spans="1:18" ht="22.5" customHeight="1" x14ac:dyDescent="0.2">
      <c r="A24" s="26"/>
      <c r="B24" s="35"/>
      <c r="C24" s="34">
        <v>605</v>
      </c>
      <c r="D24" s="33" t="s">
        <v>40</v>
      </c>
      <c r="E24" s="32" t="s">
        <v>15</v>
      </c>
      <c r="F24" s="32">
        <v>223</v>
      </c>
      <c r="G24" s="31" t="s">
        <v>14</v>
      </c>
      <c r="H24" s="30" t="s">
        <v>7</v>
      </c>
      <c r="I24" s="29">
        <v>0</v>
      </c>
      <c r="J24" s="29">
        <v>0</v>
      </c>
      <c r="K24" s="29">
        <v>0</v>
      </c>
      <c r="L24" s="29">
        <v>0</v>
      </c>
      <c r="M24" s="29"/>
      <c r="N24" s="29">
        <v>846000</v>
      </c>
      <c r="O24" s="29">
        <v>437000</v>
      </c>
      <c r="P24" s="28">
        <v>774000</v>
      </c>
      <c r="Q24" s="27">
        <v>32</v>
      </c>
      <c r="R24" s="7"/>
    </row>
    <row r="25" spans="1:18" ht="22.5" customHeight="1" x14ac:dyDescent="0.2">
      <c r="A25" s="26"/>
      <c r="B25" s="35"/>
      <c r="C25" s="34">
        <v>605</v>
      </c>
      <c r="D25" s="33" t="s">
        <v>44</v>
      </c>
      <c r="E25" s="32" t="s">
        <v>45</v>
      </c>
      <c r="F25" s="32">
        <v>225</v>
      </c>
      <c r="G25" s="31" t="s">
        <v>14</v>
      </c>
      <c r="H25" s="30" t="s">
        <v>7</v>
      </c>
      <c r="I25" s="29">
        <v>0</v>
      </c>
      <c r="J25" s="29">
        <v>0</v>
      </c>
      <c r="K25" s="29">
        <v>0</v>
      </c>
      <c r="L25" s="29">
        <v>0</v>
      </c>
      <c r="M25" s="29"/>
      <c r="N25" s="29">
        <v>150000</v>
      </c>
      <c r="O25" s="29">
        <v>0</v>
      </c>
      <c r="P25" s="28">
        <v>0</v>
      </c>
      <c r="Q25" s="27">
        <v>32</v>
      </c>
      <c r="R25" s="7"/>
    </row>
    <row r="26" spans="1:18" ht="22.5" customHeight="1" x14ac:dyDescent="0.2">
      <c r="A26" s="26"/>
      <c r="B26" s="35"/>
      <c r="C26" s="34">
        <v>605</v>
      </c>
      <c r="D26" s="33" t="s">
        <v>40</v>
      </c>
      <c r="E26" s="32" t="s">
        <v>15</v>
      </c>
      <c r="F26" s="32">
        <v>225</v>
      </c>
      <c r="G26" s="31" t="s">
        <v>14</v>
      </c>
      <c r="H26" s="30" t="s">
        <v>7</v>
      </c>
      <c r="I26" s="29">
        <v>0</v>
      </c>
      <c r="J26" s="29">
        <v>0</v>
      </c>
      <c r="K26" s="29">
        <v>0</v>
      </c>
      <c r="L26" s="29">
        <v>0</v>
      </c>
      <c r="M26" s="29"/>
      <c r="N26" s="29">
        <v>1128000</v>
      </c>
      <c r="O26" s="29">
        <v>968000</v>
      </c>
      <c r="P26" s="28">
        <v>1331000</v>
      </c>
      <c r="Q26" s="27">
        <v>32</v>
      </c>
      <c r="R26" s="7"/>
    </row>
    <row r="27" spans="1:18" ht="22.5" customHeight="1" x14ac:dyDescent="0.2">
      <c r="A27" s="26"/>
      <c r="B27" s="35"/>
      <c r="C27" s="34">
        <v>605</v>
      </c>
      <c r="D27" s="33" t="s">
        <v>37</v>
      </c>
      <c r="E27" s="32" t="s">
        <v>15</v>
      </c>
      <c r="F27" s="32">
        <v>225</v>
      </c>
      <c r="G27" s="31" t="s">
        <v>14</v>
      </c>
      <c r="H27" s="30" t="s">
        <v>7</v>
      </c>
      <c r="I27" s="29">
        <v>0</v>
      </c>
      <c r="J27" s="29">
        <v>0</v>
      </c>
      <c r="K27" s="29">
        <v>0</v>
      </c>
      <c r="L27" s="29">
        <v>0</v>
      </c>
      <c r="M27" s="29"/>
      <c r="N27" s="29">
        <v>42000</v>
      </c>
      <c r="O27" s="29">
        <v>42000</v>
      </c>
      <c r="P27" s="28">
        <v>42000</v>
      </c>
      <c r="Q27" s="27">
        <v>32</v>
      </c>
      <c r="R27" s="7"/>
    </row>
    <row r="28" spans="1:18" ht="22.5" customHeight="1" x14ac:dyDescent="0.2">
      <c r="A28" s="26"/>
      <c r="B28" s="35"/>
      <c r="C28" s="34">
        <v>605</v>
      </c>
      <c r="D28" s="33" t="s">
        <v>44</v>
      </c>
      <c r="E28" s="32" t="s">
        <v>15</v>
      </c>
      <c r="F28" s="32">
        <v>226</v>
      </c>
      <c r="G28" s="31" t="s">
        <v>14</v>
      </c>
      <c r="H28" s="30" t="s">
        <v>7</v>
      </c>
      <c r="I28" s="29">
        <v>0</v>
      </c>
      <c r="J28" s="29">
        <v>0</v>
      </c>
      <c r="K28" s="29">
        <v>0</v>
      </c>
      <c r="L28" s="29">
        <v>0</v>
      </c>
      <c r="M28" s="29"/>
      <c r="N28" s="29">
        <v>340000</v>
      </c>
      <c r="O28" s="29">
        <v>340000</v>
      </c>
      <c r="P28" s="28">
        <v>340000</v>
      </c>
      <c r="Q28" s="27">
        <v>32</v>
      </c>
      <c r="R28" s="7"/>
    </row>
    <row r="29" spans="1:18" ht="22.5" customHeight="1" x14ac:dyDescent="0.2">
      <c r="A29" s="26"/>
      <c r="B29" s="35"/>
      <c r="C29" s="34">
        <v>605</v>
      </c>
      <c r="D29" s="33" t="s">
        <v>40</v>
      </c>
      <c r="E29" s="32" t="s">
        <v>15</v>
      </c>
      <c r="F29" s="32">
        <v>226</v>
      </c>
      <c r="G29" s="31" t="s">
        <v>14</v>
      </c>
      <c r="H29" s="30" t="s">
        <v>7</v>
      </c>
      <c r="I29" s="29">
        <v>0</v>
      </c>
      <c r="J29" s="29">
        <v>0</v>
      </c>
      <c r="K29" s="29">
        <v>0</v>
      </c>
      <c r="L29" s="29">
        <v>0</v>
      </c>
      <c r="M29" s="29"/>
      <c r="N29" s="29">
        <v>31450</v>
      </c>
      <c r="O29" s="29">
        <v>395000</v>
      </c>
      <c r="P29" s="28">
        <v>395000</v>
      </c>
      <c r="Q29" s="27">
        <v>32</v>
      </c>
      <c r="R29" s="7"/>
    </row>
    <row r="30" spans="1:18" ht="22.5" customHeight="1" x14ac:dyDescent="0.2">
      <c r="A30" s="26"/>
      <c r="B30" s="35"/>
      <c r="C30" s="34">
        <v>605</v>
      </c>
      <c r="D30" s="33" t="s">
        <v>43</v>
      </c>
      <c r="E30" s="32" t="s">
        <v>15</v>
      </c>
      <c r="F30" s="32">
        <v>226</v>
      </c>
      <c r="G30" s="31" t="s">
        <v>14</v>
      </c>
      <c r="H30" s="30" t="s">
        <v>7</v>
      </c>
      <c r="I30" s="29">
        <v>0</v>
      </c>
      <c r="J30" s="29">
        <v>0</v>
      </c>
      <c r="K30" s="29">
        <v>0</v>
      </c>
      <c r="L30" s="29">
        <v>0</v>
      </c>
      <c r="M30" s="29"/>
      <c r="N30" s="29">
        <v>350000</v>
      </c>
      <c r="O30" s="29">
        <v>829000</v>
      </c>
      <c r="P30" s="28">
        <v>0</v>
      </c>
      <c r="Q30" s="27">
        <v>32</v>
      </c>
      <c r="R30" s="7"/>
    </row>
    <row r="31" spans="1:18" ht="22.5" customHeight="1" x14ac:dyDescent="0.2">
      <c r="A31" s="26"/>
      <c r="B31" s="35"/>
      <c r="C31" s="34">
        <v>605</v>
      </c>
      <c r="D31" s="33" t="s">
        <v>42</v>
      </c>
      <c r="E31" s="32" t="s">
        <v>15</v>
      </c>
      <c r="F31" s="32">
        <v>226</v>
      </c>
      <c r="G31" s="31" t="s">
        <v>14</v>
      </c>
      <c r="H31" s="30" t="s">
        <v>7</v>
      </c>
      <c r="I31" s="29">
        <v>0</v>
      </c>
      <c r="J31" s="29">
        <v>0</v>
      </c>
      <c r="K31" s="29">
        <v>0</v>
      </c>
      <c r="L31" s="29">
        <v>0</v>
      </c>
      <c r="M31" s="29"/>
      <c r="N31" s="29">
        <v>70512</v>
      </c>
      <c r="O31" s="29">
        <v>55000</v>
      </c>
      <c r="P31" s="28">
        <v>22000</v>
      </c>
      <c r="Q31" s="27">
        <v>32</v>
      </c>
      <c r="R31" s="7"/>
    </row>
    <row r="32" spans="1:18" ht="22.5" customHeight="1" x14ac:dyDescent="0.2">
      <c r="A32" s="26"/>
      <c r="B32" s="35"/>
      <c r="C32" s="34">
        <v>605</v>
      </c>
      <c r="D32" s="33" t="s">
        <v>37</v>
      </c>
      <c r="E32" s="32" t="s">
        <v>15</v>
      </c>
      <c r="F32" s="32">
        <v>226</v>
      </c>
      <c r="G32" s="31" t="s">
        <v>14</v>
      </c>
      <c r="H32" s="30" t="s">
        <v>7</v>
      </c>
      <c r="I32" s="29">
        <v>0</v>
      </c>
      <c r="J32" s="29">
        <v>0</v>
      </c>
      <c r="K32" s="29">
        <v>0</v>
      </c>
      <c r="L32" s="29">
        <v>0</v>
      </c>
      <c r="M32" s="29"/>
      <c r="N32" s="29">
        <v>207000</v>
      </c>
      <c r="O32" s="29">
        <v>209000</v>
      </c>
      <c r="P32" s="28">
        <v>209000</v>
      </c>
      <c r="Q32" s="27">
        <v>32</v>
      </c>
      <c r="R32" s="7"/>
    </row>
    <row r="33" spans="1:18" ht="22.5" customHeight="1" x14ac:dyDescent="0.2">
      <c r="A33" s="26"/>
      <c r="B33" s="35"/>
      <c r="C33" s="34">
        <v>605</v>
      </c>
      <c r="D33" s="33" t="s">
        <v>37</v>
      </c>
      <c r="E33" s="32" t="s">
        <v>41</v>
      </c>
      <c r="F33" s="32">
        <v>290</v>
      </c>
      <c r="G33" s="31" t="s">
        <v>14</v>
      </c>
      <c r="H33" s="30" t="s">
        <v>7</v>
      </c>
      <c r="I33" s="29">
        <v>0</v>
      </c>
      <c r="J33" s="29">
        <v>0</v>
      </c>
      <c r="K33" s="29">
        <v>0</v>
      </c>
      <c r="L33" s="29">
        <v>0</v>
      </c>
      <c r="M33" s="29"/>
      <c r="N33" s="29">
        <v>0</v>
      </c>
      <c r="O33" s="29">
        <v>0</v>
      </c>
      <c r="P33" s="28">
        <v>0</v>
      </c>
      <c r="Q33" s="27">
        <v>32</v>
      </c>
      <c r="R33" s="7"/>
    </row>
    <row r="34" spans="1:18" ht="22.5" customHeight="1" x14ac:dyDescent="0.2">
      <c r="A34" s="26"/>
      <c r="B34" s="35"/>
      <c r="C34" s="34">
        <v>605</v>
      </c>
      <c r="D34" s="33" t="s">
        <v>40</v>
      </c>
      <c r="E34" s="32" t="s">
        <v>39</v>
      </c>
      <c r="F34" s="32">
        <v>290</v>
      </c>
      <c r="G34" s="31" t="s">
        <v>14</v>
      </c>
      <c r="H34" s="30" t="s">
        <v>7</v>
      </c>
      <c r="I34" s="29">
        <v>0</v>
      </c>
      <c r="J34" s="29">
        <v>0</v>
      </c>
      <c r="K34" s="29">
        <v>0</v>
      </c>
      <c r="L34" s="29">
        <v>0</v>
      </c>
      <c r="M34" s="29"/>
      <c r="N34" s="29">
        <v>0</v>
      </c>
      <c r="O34" s="29">
        <v>0</v>
      </c>
      <c r="P34" s="28">
        <v>0</v>
      </c>
      <c r="Q34" s="27">
        <v>32</v>
      </c>
      <c r="R34" s="7"/>
    </row>
    <row r="35" spans="1:18" ht="22.5" customHeight="1" x14ac:dyDescent="0.2">
      <c r="A35" s="26"/>
      <c r="B35" s="35"/>
      <c r="C35" s="34">
        <v>605</v>
      </c>
      <c r="D35" s="33" t="s">
        <v>37</v>
      </c>
      <c r="E35" s="32" t="s">
        <v>41</v>
      </c>
      <c r="F35" s="32">
        <v>291</v>
      </c>
      <c r="G35" s="31" t="s">
        <v>14</v>
      </c>
      <c r="H35" s="30" t="s">
        <v>7</v>
      </c>
      <c r="I35" s="29">
        <v>0</v>
      </c>
      <c r="J35" s="29">
        <v>0</v>
      </c>
      <c r="K35" s="29">
        <v>0</v>
      </c>
      <c r="L35" s="29">
        <v>0</v>
      </c>
      <c r="M35" s="29"/>
      <c r="N35" s="29">
        <v>1000</v>
      </c>
      <c r="O35" s="29">
        <v>1000</v>
      </c>
      <c r="P35" s="28">
        <v>1000</v>
      </c>
      <c r="Q35" s="27">
        <v>32</v>
      </c>
      <c r="R35" s="7"/>
    </row>
    <row r="36" spans="1:18" ht="22.5" customHeight="1" x14ac:dyDescent="0.2">
      <c r="A36" s="26"/>
      <c r="B36" s="35"/>
      <c r="C36" s="34">
        <v>605</v>
      </c>
      <c r="D36" s="33" t="s">
        <v>40</v>
      </c>
      <c r="E36" s="32" t="s">
        <v>39</v>
      </c>
      <c r="F36" s="32">
        <v>291</v>
      </c>
      <c r="G36" s="31" t="s">
        <v>14</v>
      </c>
      <c r="H36" s="30" t="s">
        <v>7</v>
      </c>
      <c r="I36" s="29">
        <v>0</v>
      </c>
      <c r="J36" s="29">
        <v>0</v>
      </c>
      <c r="K36" s="29">
        <v>0</v>
      </c>
      <c r="L36" s="29">
        <v>0</v>
      </c>
      <c r="M36" s="29"/>
      <c r="N36" s="29">
        <v>2285910</v>
      </c>
      <c r="O36" s="29">
        <v>100000</v>
      </c>
      <c r="P36" s="28">
        <v>100000</v>
      </c>
      <c r="Q36" s="27">
        <v>32</v>
      </c>
      <c r="R36" s="7"/>
    </row>
    <row r="37" spans="1:18" ht="22.5" customHeight="1" x14ac:dyDescent="0.2">
      <c r="A37" s="26"/>
      <c r="B37" s="35"/>
      <c r="C37" s="34">
        <v>605</v>
      </c>
      <c r="D37" s="33" t="s">
        <v>37</v>
      </c>
      <c r="E37" s="32" t="s">
        <v>38</v>
      </c>
      <c r="F37" s="32">
        <v>296</v>
      </c>
      <c r="G37" s="31" t="s">
        <v>14</v>
      </c>
      <c r="H37" s="30" t="s">
        <v>7</v>
      </c>
      <c r="I37" s="29">
        <v>0</v>
      </c>
      <c r="J37" s="29">
        <v>0</v>
      </c>
      <c r="K37" s="29">
        <v>0</v>
      </c>
      <c r="L37" s="29">
        <v>0</v>
      </c>
      <c r="M37" s="29"/>
      <c r="N37" s="29">
        <v>2000</v>
      </c>
      <c r="O37" s="29">
        <v>0</v>
      </c>
      <c r="P37" s="28">
        <v>0</v>
      </c>
      <c r="Q37" s="27">
        <v>32</v>
      </c>
      <c r="R37" s="7"/>
    </row>
    <row r="38" spans="1:18" ht="22.5" customHeight="1" x14ac:dyDescent="0.2">
      <c r="A38" s="26"/>
      <c r="B38" s="35"/>
      <c r="C38" s="34">
        <v>605</v>
      </c>
      <c r="D38" s="33" t="s">
        <v>37</v>
      </c>
      <c r="E38" s="32" t="s">
        <v>15</v>
      </c>
      <c r="F38" s="32">
        <v>340</v>
      </c>
      <c r="G38" s="31" t="s">
        <v>14</v>
      </c>
      <c r="H38" s="30" t="s">
        <v>7</v>
      </c>
      <c r="I38" s="29">
        <v>0</v>
      </c>
      <c r="J38" s="29">
        <v>0</v>
      </c>
      <c r="K38" s="29">
        <v>0</v>
      </c>
      <c r="L38" s="29">
        <v>0</v>
      </c>
      <c r="M38" s="29"/>
      <c r="N38" s="29">
        <v>193000</v>
      </c>
      <c r="O38" s="29">
        <v>193000</v>
      </c>
      <c r="P38" s="28">
        <v>193000</v>
      </c>
      <c r="Q38" s="27">
        <v>32</v>
      </c>
      <c r="R38" s="7"/>
    </row>
    <row r="39" spans="1:18" ht="12.75" customHeight="1" x14ac:dyDescent="0.2">
      <c r="A39" s="26"/>
      <c r="B39" s="130" t="s">
        <v>6</v>
      </c>
      <c r="C39" s="131"/>
      <c r="D39" s="131"/>
      <c r="E39" s="131"/>
      <c r="F39" s="131"/>
      <c r="G39" s="131"/>
      <c r="H39" s="132"/>
      <c r="I39" s="40">
        <v>0</v>
      </c>
      <c r="J39" s="29">
        <v>0</v>
      </c>
      <c r="K39" s="29">
        <v>0</v>
      </c>
      <c r="L39" s="29">
        <v>0</v>
      </c>
      <c r="M39" s="39"/>
      <c r="N39" s="38">
        <v>14993872</v>
      </c>
      <c r="O39" s="38">
        <v>12916000</v>
      </c>
      <c r="P39" s="37">
        <v>11754000</v>
      </c>
      <c r="Q39" s="36"/>
      <c r="R39" s="7"/>
    </row>
    <row r="40" spans="1:18" ht="12.75" customHeight="1" x14ac:dyDescent="0.2">
      <c r="A40" s="26"/>
      <c r="B40" s="130" t="s">
        <v>36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3"/>
      <c r="R40" s="7"/>
    </row>
    <row r="41" spans="1:18" ht="22.5" customHeight="1" x14ac:dyDescent="0.2">
      <c r="A41" s="26"/>
      <c r="B41" s="35"/>
      <c r="C41" s="34">
        <v>605</v>
      </c>
      <c r="D41" s="33" t="s">
        <v>33</v>
      </c>
      <c r="E41" s="32" t="s">
        <v>15</v>
      </c>
      <c r="F41" s="32">
        <v>226</v>
      </c>
      <c r="G41" s="31" t="s">
        <v>8</v>
      </c>
      <c r="H41" s="30" t="s">
        <v>7</v>
      </c>
      <c r="I41" s="29">
        <v>0</v>
      </c>
      <c r="J41" s="29">
        <v>0</v>
      </c>
      <c r="K41" s="29">
        <v>0</v>
      </c>
      <c r="L41" s="29">
        <v>0</v>
      </c>
      <c r="M41" s="29"/>
      <c r="N41" s="29">
        <v>231575</v>
      </c>
      <c r="O41" s="29">
        <v>0</v>
      </c>
      <c r="P41" s="28">
        <v>0</v>
      </c>
      <c r="Q41" s="27">
        <v>32</v>
      </c>
      <c r="R41" s="7"/>
    </row>
    <row r="42" spans="1:18" ht="22.5" customHeight="1" x14ac:dyDescent="0.2">
      <c r="A42" s="26"/>
      <c r="B42" s="35"/>
      <c r="C42" s="34">
        <v>605</v>
      </c>
      <c r="D42" s="33" t="s">
        <v>35</v>
      </c>
      <c r="E42" s="32" t="s">
        <v>15</v>
      </c>
      <c r="F42" s="32">
        <v>226</v>
      </c>
      <c r="G42" s="31" t="s">
        <v>14</v>
      </c>
      <c r="H42" s="30" t="s">
        <v>7</v>
      </c>
      <c r="I42" s="29">
        <v>0</v>
      </c>
      <c r="J42" s="29">
        <v>0</v>
      </c>
      <c r="K42" s="29">
        <v>0</v>
      </c>
      <c r="L42" s="29">
        <v>0</v>
      </c>
      <c r="M42" s="29"/>
      <c r="N42" s="29">
        <v>0</v>
      </c>
      <c r="O42" s="29">
        <v>0</v>
      </c>
      <c r="P42" s="28">
        <v>0</v>
      </c>
      <c r="Q42" s="27">
        <v>32</v>
      </c>
      <c r="R42" s="7"/>
    </row>
    <row r="43" spans="1:18" ht="22.5" customHeight="1" x14ac:dyDescent="0.2">
      <c r="A43" s="26"/>
      <c r="B43" s="35"/>
      <c r="C43" s="34">
        <v>605</v>
      </c>
      <c r="D43" s="33" t="s">
        <v>34</v>
      </c>
      <c r="E43" s="32" t="s">
        <v>15</v>
      </c>
      <c r="F43" s="32">
        <v>226</v>
      </c>
      <c r="G43" s="31" t="s">
        <v>14</v>
      </c>
      <c r="H43" s="30" t="s">
        <v>7</v>
      </c>
      <c r="I43" s="29">
        <v>0</v>
      </c>
      <c r="J43" s="29">
        <v>0</v>
      </c>
      <c r="K43" s="29">
        <v>0</v>
      </c>
      <c r="L43" s="29">
        <v>0</v>
      </c>
      <c r="M43" s="29"/>
      <c r="N43" s="29">
        <v>474500</v>
      </c>
      <c r="O43" s="29">
        <v>0</v>
      </c>
      <c r="P43" s="28">
        <v>0</v>
      </c>
      <c r="Q43" s="27">
        <v>32</v>
      </c>
      <c r="R43" s="7"/>
    </row>
    <row r="44" spans="1:18" ht="22.5" customHeight="1" x14ac:dyDescent="0.2">
      <c r="A44" s="26"/>
      <c r="B44" s="35"/>
      <c r="C44" s="34">
        <v>605</v>
      </c>
      <c r="D44" s="33" t="s">
        <v>33</v>
      </c>
      <c r="E44" s="32" t="s">
        <v>15</v>
      </c>
      <c r="F44" s="32">
        <v>226</v>
      </c>
      <c r="G44" s="31" t="s">
        <v>14</v>
      </c>
      <c r="H44" s="30" t="s">
        <v>7</v>
      </c>
      <c r="I44" s="29">
        <v>0</v>
      </c>
      <c r="J44" s="29">
        <v>0</v>
      </c>
      <c r="K44" s="29">
        <v>0</v>
      </c>
      <c r="L44" s="29">
        <v>0</v>
      </c>
      <c r="M44" s="29"/>
      <c r="N44" s="29">
        <v>18425</v>
      </c>
      <c r="O44" s="29">
        <v>40000</v>
      </c>
      <c r="P44" s="28">
        <v>40000</v>
      </c>
      <c r="Q44" s="27">
        <v>32</v>
      </c>
      <c r="R44" s="7"/>
    </row>
    <row r="45" spans="1:18" ht="22.5" customHeight="1" x14ac:dyDescent="0.2">
      <c r="A45" s="26"/>
      <c r="B45" s="35"/>
      <c r="C45" s="34">
        <v>605</v>
      </c>
      <c r="D45" s="33" t="s">
        <v>32</v>
      </c>
      <c r="E45" s="32" t="s">
        <v>15</v>
      </c>
      <c r="F45" s="32">
        <v>226</v>
      </c>
      <c r="G45" s="31" t="s">
        <v>14</v>
      </c>
      <c r="H45" s="30" t="s">
        <v>7</v>
      </c>
      <c r="I45" s="29">
        <v>0</v>
      </c>
      <c r="J45" s="29">
        <v>0</v>
      </c>
      <c r="K45" s="29">
        <v>0</v>
      </c>
      <c r="L45" s="29">
        <v>0</v>
      </c>
      <c r="M45" s="29"/>
      <c r="N45" s="29">
        <v>0</v>
      </c>
      <c r="O45" s="29">
        <v>300000</v>
      </c>
      <c r="P45" s="28">
        <v>300000</v>
      </c>
      <c r="Q45" s="27">
        <v>32</v>
      </c>
      <c r="R45" s="7"/>
    </row>
    <row r="46" spans="1:18" ht="12.75" customHeight="1" x14ac:dyDescent="0.2">
      <c r="A46" s="26"/>
      <c r="B46" s="130" t="s">
        <v>6</v>
      </c>
      <c r="C46" s="131"/>
      <c r="D46" s="131"/>
      <c r="E46" s="131"/>
      <c r="F46" s="131"/>
      <c r="G46" s="131"/>
      <c r="H46" s="132"/>
      <c r="I46" s="40">
        <v>0</v>
      </c>
      <c r="J46" s="29">
        <v>0</v>
      </c>
      <c r="K46" s="29">
        <v>0</v>
      </c>
      <c r="L46" s="29">
        <v>0</v>
      </c>
      <c r="M46" s="39"/>
      <c r="N46" s="38">
        <v>724500</v>
      </c>
      <c r="O46" s="38">
        <v>340000</v>
      </c>
      <c r="P46" s="37">
        <v>340000</v>
      </c>
      <c r="Q46" s="36"/>
      <c r="R46" s="7"/>
    </row>
    <row r="47" spans="1:18" ht="12.75" customHeight="1" x14ac:dyDescent="0.2">
      <c r="A47" s="26"/>
      <c r="B47" s="130" t="s">
        <v>31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3"/>
      <c r="R47" s="7"/>
    </row>
    <row r="48" spans="1:18" ht="22.5" customHeight="1" x14ac:dyDescent="0.2">
      <c r="A48" s="26"/>
      <c r="B48" s="35"/>
      <c r="C48" s="34">
        <v>605</v>
      </c>
      <c r="D48" s="33" t="s">
        <v>30</v>
      </c>
      <c r="E48" s="32" t="s">
        <v>29</v>
      </c>
      <c r="F48" s="32">
        <v>530</v>
      </c>
      <c r="G48" s="31" t="s">
        <v>14</v>
      </c>
      <c r="H48" s="30" t="s">
        <v>7</v>
      </c>
      <c r="I48" s="29">
        <v>0</v>
      </c>
      <c r="J48" s="29">
        <v>0</v>
      </c>
      <c r="K48" s="29">
        <v>0</v>
      </c>
      <c r="L48" s="29">
        <v>0</v>
      </c>
      <c r="M48" s="29"/>
      <c r="N48" s="29">
        <v>800000</v>
      </c>
      <c r="O48" s="29">
        <v>0</v>
      </c>
      <c r="P48" s="28">
        <v>0</v>
      </c>
      <c r="Q48" s="27">
        <v>32</v>
      </c>
      <c r="R48" s="7"/>
    </row>
    <row r="49" spans="1:18" ht="12.75" customHeight="1" x14ac:dyDescent="0.2">
      <c r="A49" s="26"/>
      <c r="B49" s="130" t="s">
        <v>6</v>
      </c>
      <c r="C49" s="131"/>
      <c r="D49" s="131"/>
      <c r="E49" s="131"/>
      <c r="F49" s="131"/>
      <c r="G49" s="131"/>
      <c r="H49" s="132"/>
      <c r="I49" s="40">
        <v>0</v>
      </c>
      <c r="J49" s="29">
        <v>0</v>
      </c>
      <c r="K49" s="29">
        <v>0</v>
      </c>
      <c r="L49" s="29">
        <v>0</v>
      </c>
      <c r="M49" s="39"/>
      <c r="N49" s="38">
        <v>800000</v>
      </c>
      <c r="O49" s="38">
        <v>0</v>
      </c>
      <c r="P49" s="37">
        <v>0</v>
      </c>
      <c r="Q49" s="36"/>
      <c r="R49" s="7"/>
    </row>
    <row r="50" spans="1:18" ht="12.75" customHeight="1" x14ac:dyDescent="0.2">
      <c r="A50" s="26"/>
      <c r="B50" s="130" t="s">
        <v>28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3"/>
      <c r="R50" s="7"/>
    </row>
    <row r="51" spans="1:18" ht="22.5" customHeight="1" x14ac:dyDescent="0.2">
      <c r="A51" s="26"/>
      <c r="B51" s="35"/>
      <c r="C51" s="34">
        <v>605</v>
      </c>
      <c r="D51" s="33" t="s">
        <v>20</v>
      </c>
      <c r="E51" s="32" t="s">
        <v>15</v>
      </c>
      <c r="F51" s="32">
        <v>223</v>
      </c>
      <c r="G51" s="31" t="s">
        <v>19</v>
      </c>
      <c r="H51" s="30" t="s">
        <v>7</v>
      </c>
      <c r="I51" s="29">
        <v>0</v>
      </c>
      <c r="J51" s="29">
        <v>0</v>
      </c>
      <c r="K51" s="29">
        <v>0</v>
      </c>
      <c r="L51" s="29">
        <v>0</v>
      </c>
      <c r="M51" s="29"/>
      <c r="N51" s="29">
        <v>11000000</v>
      </c>
      <c r="O51" s="29">
        <v>12000000</v>
      </c>
      <c r="P51" s="28">
        <v>12000000</v>
      </c>
      <c r="Q51" s="27">
        <v>32</v>
      </c>
      <c r="R51" s="7"/>
    </row>
    <row r="52" spans="1:18" ht="22.5" customHeight="1" x14ac:dyDescent="0.2">
      <c r="A52" s="26"/>
      <c r="B52" s="35"/>
      <c r="C52" s="34">
        <v>605</v>
      </c>
      <c r="D52" s="33" t="s">
        <v>27</v>
      </c>
      <c r="E52" s="32" t="s">
        <v>15</v>
      </c>
      <c r="F52" s="32">
        <v>223</v>
      </c>
      <c r="G52" s="31" t="s">
        <v>14</v>
      </c>
      <c r="H52" s="30" t="s">
        <v>7</v>
      </c>
      <c r="I52" s="29">
        <v>0</v>
      </c>
      <c r="J52" s="29">
        <v>0</v>
      </c>
      <c r="K52" s="29">
        <v>0</v>
      </c>
      <c r="L52" s="29">
        <v>0</v>
      </c>
      <c r="M52" s="29"/>
      <c r="N52" s="29">
        <v>6808000</v>
      </c>
      <c r="O52" s="29">
        <v>6235000</v>
      </c>
      <c r="P52" s="28">
        <v>6725000</v>
      </c>
      <c r="Q52" s="27">
        <v>32</v>
      </c>
      <c r="R52" s="7"/>
    </row>
    <row r="53" spans="1:18" ht="22.5" customHeight="1" x14ac:dyDescent="0.2">
      <c r="A53" s="26"/>
      <c r="B53" s="35"/>
      <c r="C53" s="34">
        <v>605</v>
      </c>
      <c r="D53" s="33" t="s">
        <v>27</v>
      </c>
      <c r="E53" s="32" t="s">
        <v>15</v>
      </c>
      <c r="F53" s="32">
        <v>225</v>
      </c>
      <c r="G53" s="31" t="s">
        <v>14</v>
      </c>
      <c r="H53" s="30" t="s">
        <v>7</v>
      </c>
      <c r="I53" s="29">
        <v>0</v>
      </c>
      <c r="J53" s="29">
        <v>0</v>
      </c>
      <c r="K53" s="29">
        <v>0</v>
      </c>
      <c r="L53" s="29">
        <v>0</v>
      </c>
      <c r="M53" s="29"/>
      <c r="N53" s="29">
        <v>1630075</v>
      </c>
      <c r="O53" s="29">
        <v>1385000</v>
      </c>
      <c r="P53" s="28">
        <v>1438000</v>
      </c>
      <c r="Q53" s="27">
        <v>32</v>
      </c>
      <c r="R53" s="7"/>
    </row>
    <row r="54" spans="1:18" ht="22.5" customHeight="1" x14ac:dyDescent="0.2">
      <c r="A54" s="26"/>
      <c r="B54" s="35"/>
      <c r="C54" s="34">
        <v>605</v>
      </c>
      <c r="D54" s="33" t="s">
        <v>27</v>
      </c>
      <c r="E54" s="32" t="s">
        <v>15</v>
      </c>
      <c r="F54" s="32">
        <v>226</v>
      </c>
      <c r="G54" s="31" t="s">
        <v>14</v>
      </c>
      <c r="H54" s="30" t="s">
        <v>7</v>
      </c>
      <c r="I54" s="29">
        <v>0</v>
      </c>
      <c r="J54" s="29">
        <v>0</v>
      </c>
      <c r="K54" s="29">
        <v>0</v>
      </c>
      <c r="L54" s="29">
        <v>0</v>
      </c>
      <c r="M54" s="29"/>
      <c r="N54" s="29">
        <v>336500</v>
      </c>
      <c r="O54" s="29">
        <v>280000</v>
      </c>
      <c r="P54" s="28">
        <v>287000</v>
      </c>
      <c r="Q54" s="27">
        <v>32</v>
      </c>
      <c r="R54" s="7"/>
    </row>
    <row r="55" spans="1:18" ht="22.5" customHeight="1" x14ac:dyDescent="0.2">
      <c r="A55" s="26"/>
      <c r="B55" s="35"/>
      <c r="C55" s="34">
        <v>605</v>
      </c>
      <c r="D55" s="33" t="s">
        <v>23</v>
      </c>
      <c r="E55" s="32" t="s">
        <v>15</v>
      </c>
      <c r="F55" s="32">
        <v>310</v>
      </c>
      <c r="G55" s="31" t="s">
        <v>14</v>
      </c>
      <c r="H55" s="30" t="s">
        <v>7</v>
      </c>
      <c r="I55" s="29">
        <v>0</v>
      </c>
      <c r="J55" s="29">
        <v>0</v>
      </c>
      <c r="K55" s="29">
        <v>0</v>
      </c>
      <c r="L55" s="29">
        <v>0</v>
      </c>
      <c r="M55" s="29"/>
      <c r="N55" s="29">
        <v>100000</v>
      </c>
      <c r="O55" s="29">
        <v>0</v>
      </c>
      <c r="P55" s="28">
        <v>0</v>
      </c>
      <c r="Q55" s="27">
        <v>32</v>
      </c>
      <c r="R55" s="7"/>
    </row>
    <row r="56" spans="1:18" ht="22.5" customHeight="1" x14ac:dyDescent="0.2">
      <c r="A56" s="26"/>
      <c r="B56" s="35"/>
      <c r="C56" s="34">
        <v>605</v>
      </c>
      <c r="D56" s="33" t="s">
        <v>26</v>
      </c>
      <c r="E56" s="32" t="s">
        <v>15</v>
      </c>
      <c r="F56" s="32">
        <v>310</v>
      </c>
      <c r="G56" s="31" t="s">
        <v>14</v>
      </c>
      <c r="H56" s="30" t="s">
        <v>7</v>
      </c>
      <c r="I56" s="29">
        <v>0</v>
      </c>
      <c r="J56" s="29">
        <v>0</v>
      </c>
      <c r="K56" s="29">
        <v>0</v>
      </c>
      <c r="L56" s="29">
        <v>0</v>
      </c>
      <c r="M56" s="29"/>
      <c r="N56" s="29">
        <v>100000</v>
      </c>
      <c r="O56" s="29">
        <v>0</v>
      </c>
      <c r="P56" s="28">
        <v>0</v>
      </c>
      <c r="Q56" s="27">
        <v>32</v>
      </c>
      <c r="R56" s="7"/>
    </row>
    <row r="57" spans="1:18" ht="12.75" customHeight="1" x14ac:dyDescent="0.2">
      <c r="A57" s="26"/>
      <c r="B57" s="130" t="s">
        <v>6</v>
      </c>
      <c r="C57" s="131"/>
      <c r="D57" s="131"/>
      <c r="E57" s="131"/>
      <c r="F57" s="131"/>
      <c r="G57" s="131"/>
      <c r="H57" s="132"/>
      <c r="I57" s="40">
        <v>0</v>
      </c>
      <c r="J57" s="29">
        <v>0</v>
      </c>
      <c r="K57" s="29">
        <v>0</v>
      </c>
      <c r="L57" s="29">
        <v>0</v>
      </c>
      <c r="M57" s="39"/>
      <c r="N57" s="38">
        <v>19974575</v>
      </c>
      <c r="O57" s="38">
        <v>19900000</v>
      </c>
      <c r="P57" s="37">
        <v>20450000</v>
      </c>
      <c r="Q57" s="36"/>
      <c r="R57" s="7"/>
    </row>
    <row r="58" spans="1:18" ht="12.75" customHeight="1" x14ac:dyDescent="0.2">
      <c r="A58" s="26"/>
      <c r="B58" s="130" t="s">
        <v>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3"/>
      <c r="R58" s="7"/>
    </row>
    <row r="59" spans="1:18" ht="22.5" customHeight="1" x14ac:dyDescent="0.2">
      <c r="A59" s="26"/>
      <c r="B59" s="35"/>
      <c r="C59" s="34">
        <v>605</v>
      </c>
      <c r="D59" s="33" t="s">
        <v>20</v>
      </c>
      <c r="E59" s="32" t="s">
        <v>15</v>
      </c>
      <c r="F59" s="32">
        <v>223</v>
      </c>
      <c r="G59" s="31" t="s">
        <v>19</v>
      </c>
      <c r="H59" s="30" t="s">
        <v>7</v>
      </c>
      <c r="I59" s="29">
        <v>0</v>
      </c>
      <c r="J59" s="29">
        <v>0</v>
      </c>
      <c r="K59" s="29">
        <v>0</v>
      </c>
      <c r="L59" s="29">
        <v>0</v>
      </c>
      <c r="M59" s="29"/>
      <c r="N59" s="29">
        <v>25765000</v>
      </c>
      <c r="O59" s="29">
        <v>25000000</v>
      </c>
      <c r="P59" s="28">
        <v>26000000</v>
      </c>
      <c r="Q59" s="27">
        <v>32</v>
      </c>
      <c r="R59" s="7"/>
    </row>
    <row r="60" spans="1:18" ht="22.5" customHeight="1" x14ac:dyDescent="0.2">
      <c r="A60" s="26"/>
      <c r="B60" s="35"/>
      <c r="C60" s="34">
        <v>605</v>
      </c>
      <c r="D60" s="33" t="s">
        <v>24</v>
      </c>
      <c r="E60" s="32" t="s">
        <v>15</v>
      </c>
      <c r="F60" s="32">
        <v>310</v>
      </c>
      <c r="G60" s="31" t="s">
        <v>19</v>
      </c>
      <c r="H60" s="30" t="s">
        <v>7</v>
      </c>
      <c r="I60" s="29">
        <v>0</v>
      </c>
      <c r="J60" s="29">
        <v>0</v>
      </c>
      <c r="K60" s="29">
        <v>0</v>
      </c>
      <c r="L60" s="29">
        <v>0</v>
      </c>
      <c r="M60" s="29"/>
      <c r="N60" s="29">
        <v>580000</v>
      </c>
      <c r="O60" s="29">
        <v>0</v>
      </c>
      <c r="P60" s="28">
        <v>0</v>
      </c>
      <c r="Q60" s="27">
        <v>32</v>
      </c>
      <c r="R60" s="7"/>
    </row>
    <row r="61" spans="1:18" ht="22.5" customHeight="1" x14ac:dyDescent="0.2">
      <c r="A61" s="26"/>
      <c r="B61" s="35"/>
      <c r="C61" s="34">
        <v>605</v>
      </c>
      <c r="D61" s="33" t="s">
        <v>18</v>
      </c>
      <c r="E61" s="32" t="s">
        <v>15</v>
      </c>
      <c r="F61" s="32">
        <v>223</v>
      </c>
      <c r="G61" s="31" t="s">
        <v>14</v>
      </c>
      <c r="H61" s="30" t="s">
        <v>7</v>
      </c>
      <c r="I61" s="29">
        <v>0</v>
      </c>
      <c r="J61" s="29">
        <v>0</v>
      </c>
      <c r="K61" s="29">
        <v>0</v>
      </c>
      <c r="L61" s="29">
        <v>0</v>
      </c>
      <c r="M61" s="29"/>
      <c r="N61" s="29">
        <v>8784062</v>
      </c>
      <c r="O61" s="29">
        <v>9931000</v>
      </c>
      <c r="P61" s="28">
        <v>7293000</v>
      </c>
      <c r="Q61" s="27">
        <v>32</v>
      </c>
      <c r="R61" s="7"/>
    </row>
    <row r="62" spans="1:18" ht="22.5" customHeight="1" x14ac:dyDescent="0.2">
      <c r="A62" s="26"/>
      <c r="B62" s="35"/>
      <c r="C62" s="34">
        <v>605</v>
      </c>
      <c r="D62" s="33" t="s">
        <v>18</v>
      </c>
      <c r="E62" s="32" t="s">
        <v>15</v>
      </c>
      <c r="F62" s="32">
        <v>225</v>
      </c>
      <c r="G62" s="31" t="s">
        <v>14</v>
      </c>
      <c r="H62" s="30" t="s">
        <v>7</v>
      </c>
      <c r="I62" s="29">
        <v>0</v>
      </c>
      <c r="J62" s="29">
        <v>0</v>
      </c>
      <c r="K62" s="29">
        <v>0</v>
      </c>
      <c r="L62" s="29">
        <v>0</v>
      </c>
      <c r="M62" s="29"/>
      <c r="N62" s="29">
        <v>3082500</v>
      </c>
      <c r="O62" s="29">
        <v>2644000</v>
      </c>
      <c r="P62" s="28">
        <v>2662000</v>
      </c>
      <c r="Q62" s="27">
        <v>32</v>
      </c>
      <c r="R62" s="7"/>
    </row>
    <row r="63" spans="1:18" ht="22.5" customHeight="1" x14ac:dyDescent="0.2">
      <c r="A63" s="26"/>
      <c r="B63" s="35"/>
      <c r="C63" s="34">
        <v>605</v>
      </c>
      <c r="D63" s="33" t="s">
        <v>18</v>
      </c>
      <c r="E63" s="32" t="s">
        <v>15</v>
      </c>
      <c r="F63" s="32">
        <v>226</v>
      </c>
      <c r="G63" s="31" t="s">
        <v>14</v>
      </c>
      <c r="H63" s="30" t="s">
        <v>7</v>
      </c>
      <c r="I63" s="29">
        <v>0</v>
      </c>
      <c r="J63" s="29">
        <v>0</v>
      </c>
      <c r="K63" s="29">
        <v>0</v>
      </c>
      <c r="L63" s="29">
        <v>0</v>
      </c>
      <c r="M63" s="29"/>
      <c r="N63" s="29">
        <v>1959189</v>
      </c>
      <c r="O63" s="29">
        <v>1675000</v>
      </c>
      <c r="P63" s="28">
        <v>1718000</v>
      </c>
      <c r="Q63" s="27">
        <v>32</v>
      </c>
      <c r="R63" s="7"/>
    </row>
    <row r="64" spans="1:18" ht="22.5" customHeight="1" x14ac:dyDescent="0.2">
      <c r="A64" s="26"/>
      <c r="B64" s="35"/>
      <c r="C64" s="34">
        <v>605</v>
      </c>
      <c r="D64" s="33" t="s">
        <v>23</v>
      </c>
      <c r="E64" s="32" t="s">
        <v>15</v>
      </c>
      <c r="F64" s="32">
        <v>310</v>
      </c>
      <c r="G64" s="31" t="s">
        <v>14</v>
      </c>
      <c r="H64" s="30" t="s">
        <v>7</v>
      </c>
      <c r="I64" s="29">
        <v>0</v>
      </c>
      <c r="J64" s="29">
        <v>0</v>
      </c>
      <c r="K64" s="29">
        <v>0</v>
      </c>
      <c r="L64" s="29">
        <v>0</v>
      </c>
      <c r="M64" s="29"/>
      <c r="N64" s="29">
        <v>100000</v>
      </c>
      <c r="O64" s="29">
        <v>0</v>
      </c>
      <c r="P64" s="28">
        <v>0</v>
      </c>
      <c r="Q64" s="27">
        <v>32</v>
      </c>
      <c r="R64" s="7"/>
    </row>
    <row r="65" spans="1:18" ht="22.5" customHeight="1" x14ac:dyDescent="0.2">
      <c r="A65" s="26"/>
      <c r="B65" s="35"/>
      <c r="C65" s="34">
        <v>605</v>
      </c>
      <c r="D65" s="33" t="s">
        <v>22</v>
      </c>
      <c r="E65" s="32" t="s">
        <v>15</v>
      </c>
      <c r="F65" s="32">
        <v>310</v>
      </c>
      <c r="G65" s="31" t="s">
        <v>14</v>
      </c>
      <c r="H65" s="30" t="s">
        <v>7</v>
      </c>
      <c r="I65" s="29">
        <v>0</v>
      </c>
      <c r="J65" s="29">
        <v>0</v>
      </c>
      <c r="K65" s="29">
        <v>0</v>
      </c>
      <c r="L65" s="29">
        <v>0</v>
      </c>
      <c r="M65" s="29"/>
      <c r="N65" s="29">
        <v>120438</v>
      </c>
      <c r="O65" s="29">
        <v>0</v>
      </c>
      <c r="P65" s="28">
        <v>0</v>
      </c>
      <c r="Q65" s="27">
        <v>32</v>
      </c>
      <c r="R65" s="7"/>
    </row>
    <row r="66" spans="1:18" ht="12.75" customHeight="1" x14ac:dyDescent="0.2">
      <c r="A66" s="26"/>
      <c r="B66" s="130" t="s">
        <v>6</v>
      </c>
      <c r="C66" s="131"/>
      <c r="D66" s="131"/>
      <c r="E66" s="131"/>
      <c r="F66" s="131"/>
      <c r="G66" s="131"/>
      <c r="H66" s="132"/>
      <c r="I66" s="40">
        <v>0</v>
      </c>
      <c r="J66" s="29">
        <v>0</v>
      </c>
      <c r="K66" s="29">
        <v>0</v>
      </c>
      <c r="L66" s="29">
        <v>0</v>
      </c>
      <c r="M66" s="39"/>
      <c r="N66" s="38">
        <v>40391189</v>
      </c>
      <c r="O66" s="38">
        <v>39250000</v>
      </c>
      <c r="P66" s="37">
        <v>37673000</v>
      </c>
      <c r="Q66" s="36"/>
      <c r="R66" s="7"/>
    </row>
    <row r="67" spans="1:18" ht="12.75" customHeight="1" x14ac:dyDescent="0.2">
      <c r="A67" s="26"/>
      <c r="B67" s="130" t="s">
        <v>21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3"/>
      <c r="R67" s="7"/>
    </row>
    <row r="68" spans="1:18" ht="22.5" customHeight="1" x14ac:dyDescent="0.2">
      <c r="A68" s="26"/>
      <c r="B68" s="35"/>
      <c r="C68" s="34">
        <v>605</v>
      </c>
      <c r="D68" s="33" t="s">
        <v>20</v>
      </c>
      <c r="E68" s="32" t="s">
        <v>15</v>
      </c>
      <c r="F68" s="32">
        <v>223</v>
      </c>
      <c r="G68" s="31" t="s">
        <v>19</v>
      </c>
      <c r="H68" s="30" t="s">
        <v>7</v>
      </c>
      <c r="I68" s="29">
        <v>0</v>
      </c>
      <c r="J68" s="29">
        <v>0</v>
      </c>
      <c r="K68" s="29">
        <v>0</v>
      </c>
      <c r="L68" s="29">
        <v>0</v>
      </c>
      <c r="M68" s="29"/>
      <c r="N68" s="29">
        <v>700000</v>
      </c>
      <c r="O68" s="29">
        <v>800000</v>
      </c>
      <c r="P68" s="28">
        <v>800000</v>
      </c>
      <c r="Q68" s="27">
        <v>32</v>
      </c>
      <c r="R68" s="7"/>
    </row>
    <row r="69" spans="1:18" ht="22.5" customHeight="1" x14ac:dyDescent="0.2">
      <c r="A69" s="26"/>
      <c r="B69" s="35"/>
      <c r="C69" s="34">
        <v>605</v>
      </c>
      <c r="D69" s="33" t="s">
        <v>18</v>
      </c>
      <c r="E69" s="32" t="s">
        <v>15</v>
      </c>
      <c r="F69" s="32">
        <v>223</v>
      </c>
      <c r="G69" s="31" t="s">
        <v>14</v>
      </c>
      <c r="H69" s="30" t="s">
        <v>7</v>
      </c>
      <c r="I69" s="29">
        <v>0</v>
      </c>
      <c r="J69" s="29">
        <v>0</v>
      </c>
      <c r="K69" s="29">
        <v>0</v>
      </c>
      <c r="L69" s="29">
        <v>0</v>
      </c>
      <c r="M69" s="29"/>
      <c r="N69" s="29">
        <v>326000</v>
      </c>
      <c r="O69" s="29">
        <v>255000</v>
      </c>
      <c r="P69" s="28">
        <v>283000</v>
      </c>
      <c r="Q69" s="27">
        <v>32</v>
      </c>
      <c r="R69" s="7"/>
    </row>
    <row r="70" spans="1:18" ht="22.5" customHeight="1" x14ac:dyDescent="0.2">
      <c r="A70" s="26"/>
      <c r="B70" s="35"/>
      <c r="C70" s="34">
        <v>605</v>
      </c>
      <c r="D70" s="33" t="s">
        <v>18</v>
      </c>
      <c r="E70" s="32" t="s">
        <v>15</v>
      </c>
      <c r="F70" s="32">
        <v>225</v>
      </c>
      <c r="G70" s="31" t="s">
        <v>14</v>
      </c>
      <c r="H70" s="30" t="s">
        <v>7</v>
      </c>
      <c r="I70" s="29">
        <v>0</v>
      </c>
      <c r="J70" s="29">
        <v>0</v>
      </c>
      <c r="K70" s="29">
        <v>0</v>
      </c>
      <c r="L70" s="29">
        <v>0</v>
      </c>
      <c r="M70" s="29"/>
      <c r="N70" s="29">
        <v>167000</v>
      </c>
      <c r="O70" s="29">
        <v>168000</v>
      </c>
      <c r="P70" s="28">
        <v>174000</v>
      </c>
      <c r="Q70" s="27">
        <v>32</v>
      </c>
      <c r="R70" s="7"/>
    </row>
    <row r="71" spans="1:18" ht="22.5" customHeight="1" x14ac:dyDescent="0.2">
      <c r="A71" s="26"/>
      <c r="B71" s="35"/>
      <c r="C71" s="34">
        <v>605</v>
      </c>
      <c r="D71" s="33" t="s">
        <v>18</v>
      </c>
      <c r="E71" s="32" t="s">
        <v>15</v>
      </c>
      <c r="F71" s="32">
        <v>226</v>
      </c>
      <c r="G71" s="31" t="s">
        <v>14</v>
      </c>
      <c r="H71" s="30" t="s">
        <v>7</v>
      </c>
      <c r="I71" s="29">
        <v>0</v>
      </c>
      <c r="J71" s="29">
        <v>0</v>
      </c>
      <c r="K71" s="29">
        <v>0</v>
      </c>
      <c r="L71" s="29">
        <v>0</v>
      </c>
      <c r="M71" s="29"/>
      <c r="N71" s="29">
        <v>67625</v>
      </c>
      <c r="O71" s="29">
        <v>57000</v>
      </c>
      <c r="P71" s="28">
        <v>58000</v>
      </c>
      <c r="Q71" s="27">
        <v>32</v>
      </c>
      <c r="R71" s="7"/>
    </row>
    <row r="72" spans="1:18" ht="12.75" customHeight="1" x14ac:dyDescent="0.2">
      <c r="A72" s="26"/>
      <c r="B72" s="130" t="s">
        <v>6</v>
      </c>
      <c r="C72" s="131"/>
      <c r="D72" s="131"/>
      <c r="E72" s="131"/>
      <c r="F72" s="131"/>
      <c r="G72" s="131"/>
      <c r="H72" s="132"/>
      <c r="I72" s="40">
        <v>0</v>
      </c>
      <c r="J72" s="29">
        <v>0</v>
      </c>
      <c r="K72" s="29">
        <v>0</v>
      </c>
      <c r="L72" s="29">
        <v>0</v>
      </c>
      <c r="M72" s="39"/>
      <c r="N72" s="38">
        <v>1260625</v>
      </c>
      <c r="O72" s="38">
        <v>1280000</v>
      </c>
      <c r="P72" s="37">
        <v>1315000</v>
      </c>
      <c r="Q72" s="36"/>
      <c r="R72" s="7"/>
    </row>
    <row r="73" spans="1:18" ht="12.75" customHeight="1" x14ac:dyDescent="0.2">
      <c r="A73" s="26"/>
      <c r="B73" s="130" t="s">
        <v>17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3"/>
      <c r="R73" s="7"/>
    </row>
    <row r="74" spans="1:18" ht="22.5" customHeight="1" x14ac:dyDescent="0.2">
      <c r="A74" s="26"/>
      <c r="B74" s="35"/>
      <c r="C74" s="34">
        <v>605</v>
      </c>
      <c r="D74" s="33" t="s">
        <v>16</v>
      </c>
      <c r="E74" s="32" t="s">
        <v>15</v>
      </c>
      <c r="F74" s="32">
        <v>226</v>
      </c>
      <c r="G74" s="31" t="s">
        <v>14</v>
      </c>
      <c r="H74" s="30" t="s">
        <v>7</v>
      </c>
      <c r="I74" s="29">
        <v>0</v>
      </c>
      <c r="J74" s="29">
        <v>0</v>
      </c>
      <c r="K74" s="29">
        <v>0</v>
      </c>
      <c r="L74" s="29">
        <v>0</v>
      </c>
      <c r="M74" s="29"/>
      <c r="N74" s="29">
        <v>1400000</v>
      </c>
      <c r="O74" s="29">
        <v>0</v>
      </c>
      <c r="P74" s="28">
        <v>0</v>
      </c>
      <c r="Q74" s="27">
        <v>32</v>
      </c>
      <c r="R74" s="7"/>
    </row>
    <row r="75" spans="1:18" ht="22.5" customHeight="1" x14ac:dyDescent="0.2">
      <c r="A75" s="26"/>
      <c r="B75" s="35"/>
      <c r="C75" s="34">
        <v>605</v>
      </c>
      <c r="D75" s="33" t="s">
        <v>16</v>
      </c>
      <c r="E75" s="32" t="s">
        <v>15</v>
      </c>
      <c r="F75" s="32">
        <v>340</v>
      </c>
      <c r="G75" s="31" t="s">
        <v>14</v>
      </c>
      <c r="H75" s="30" t="s">
        <v>7</v>
      </c>
      <c r="I75" s="29">
        <v>0</v>
      </c>
      <c r="J75" s="29">
        <v>0</v>
      </c>
      <c r="K75" s="29">
        <v>0</v>
      </c>
      <c r="L75" s="29">
        <v>0</v>
      </c>
      <c r="M75" s="29"/>
      <c r="N75" s="29">
        <v>0</v>
      </c>
      <c r="O75" s="29">
        <v>0</v>
      </c>
      <c r="P75" s="28">
        <v>0</v>
      </c>
      <c r="Q75" s="27">
        <v>32</v>
      </c>
      <c r="R75" s="7"/>
    </row>
    <row r="76" spans="1:18" ht="12.75" customHeight="1" x14ac:dyDescent="0.2">
      <c r="A76" s="26"/>
      <c r="B76" s="130" t="s">
        <v>6</v>
      </c>
      <c r="C76" s="131"/>
      <c r="D76" s="131"/>
      <c r="E76" s="131"/>
      <c r="F76" s="131"/>
      <c r="G76" s="131"/>
      <c r="H76" s="132"/>
      <c r="I76" s="40">
        <v>0</v>
      </c>
      <c r="J76" s="29">
        <v>0</v>
      </c>
      <c r="K76" s="29">
        <v>0</v>
      </c>
      <c r="L76" s="29">
        <v>0</v>
      </c>
      <c r="M76" s="39"/>
      <c r="N76" s="38">
        <v>1400000</v>
      </c>
      <c r="O76" s="38">
        <v>0</v>
      </c>
      <c r="P76" s="37">
        <v>0</v>
      </c>
      <c r="Q76" s="36"/>
      <c r="R76" s="7"/>
    </row>
    <row r="77" spans="1:18" ht="12.75" customHeight="1" x14ac:dyDescent="0.2">
      <c r="A77" s="26"/>
      <c r="B77" s="130" t="s">
        <v>13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3"/>
      <c r="R77" s="7"/>
    </row>
    <row r="78" spans="1:18" ht="22.5" customHeight="1" x14ac:dyDescent="0.2">
      <c r="A78" s="26"/>
      <c r="B78" s="35"/>
      <c r="C78" s="34">
        <v>605</v>
      </c>
      <c r="D78" s="33" t="s">
        <v>12</v>
      </c>
      <c r="E78" s="32" t="s">
        <v>9</v>
      </c>
      <c r="F78" s="32">
        <v>310</v>
      </c>
      <c r="G78" s="31" t="s">
        <v>8</v>
      </c>
      <c r="H78" s="30" t="s">
        <v>7</v>
      </c>
      <c r="I78" s="29">
        <v>0</v>
      </c>
      <c r="J78" s="29">
        <v>0</v>
      </c>
      <c r="K78" s="29">
        <v>0</v>
      </c>
      <c r="L78" s="29">
        <v>0</v>
      </c>
      <c r="M78" s="29"/>
      <c r="N78" s="29">
        <v>8500107</v>
      </c>
      <c r="O78" s="29">
        <v>0</v>
      </c>
      <c r="P78" s="28">
        <v>0</v>
      </c>
      <c r="Q78" s="27">
        <v>32</v>
      </c>
      <c r="R78" s="7"/>
    </row>
    <row r="79" spans="1:18" ht="22.5" customHeight="1" x14ac:dyDescent="0.2">
      <c r="A79" s="26"/>
      <c r="B79" s="35"/>
      <c r="C79" s="34">
        <v>605</v>
      </c>
      <c r="D79" s="33" t="s">
        <v>11</v>
      </c>
      <c r="E79" s="32" t="s">
        <v>9</v>
      </c>
      <c r="F79" s="32">
        <v>310</v>
      </c>
      <c r="G79" s="31" t="s">
        <v>8</v>
      </c>
      <c r="H79" s="30" t="s">
        <v>7</v>
      </c>
      <c r="I79" s="29">
        <v>0</v>
      </c>
      <c r="J79" s="29">
        <v>0</v>
      </c>
      <c r="K79" s="29">
        <v>0</v>
      </c>
      <c r="L79" s="29">
        <v>0</v>
      </c>
      <c r="M79" s="29"/>
      <c r="N79" s="29">
        <v>0</v>
      </c>
      <c r="O79" s="29">
        <v>0</v>
      </c>
      <c r="P79" s="28">
        <v>0</v>
      </c>
      <c r="Q79" s="27">
        <v>32</v>
      </c>
      <c r="R79" s="7"/>
    </row>
    <row r="80" spans="1:18" ht="22.5" customHeight="1" x14ac:dyDescent="0.2">
      <c r="A80" s="26"/>
      <c r="B80" s="35"/>
      <c r="C80" s="34">
        <v>605</v>
      </c>
      <c r="D80" s="33" t="s">
        <v>10</v>
      </c>
      <c r="E80" s="32" t="s">
        <v>9</v>
      </c>
      <c r="F80" s="32">
        <v>310</v>
      </c>
      <c r="G80" s="31" t="s">
        <v>8</v>
      </c>
      <c r="H80" s="30" t="s">
        <v>7</v>
      </c>
      <c r="I80" s="29">
        <v>0</v>
      </c>
      <c r="J80" s="29">
        <v>0</v>
      </c>
      <c r="K80" s="29">
        <v>0</v>
      </c>
      <c r="L80" s="29">
        <v>0</v>
      </c>
      <c r="M80" s="29"/>
      <c r="N80" s="29">
        <v>8500107</v>
      </c>
      <c r="O80" s="29">
        <v>0</v>
      </c>
      <c r="P80" s="28">
        <v>0</v>
      </c>
      <c r="Q80" s="27">
        <v>32</v>
      </c>
      <c r="R80" s="7"/>
    </row>
    <row r="81" spans="1:18" ht="12.75" customHeight="1" thickBot="1" x14ac:dyDescent="0.25">
      <c r="A81" s="26"/>
      <c r="B81" s="135" t="s">
        <v>6</v>
      </c>
      <c r="C81" s="136"/>
      <c r="D81" s="136"/>
      <c r="E81" s="136"/>
      <c r="F81" s="136"/>
      <c r="G81" s="136"/>
      <c r="H81" s="137"/>
      <c r="I81" s="25">
        <v>0</v>
      </c>
      <c r="J81" s="24">
        <v>0</v>
      </c>
      <c r="K81" s="24">
        <v>0</v>
      </c>
      <c r="L81" s="24">
        <v>0</v>
      </c>
      <c r="M81" s="23"/>
      <c r="N81" s="22">
        <v>17000214</v>
      </c>
      <c r="O81" s="22">
        <v>0</v>
      </c>
      <c r="P81" s="21">
        <v>0</v>
      </c>
      <c r="Q81" s="20"/>
      <c r="R81" s="7"/>
    </row>
    <row r="82" spans="1:18" ht="12.75" customHeight="1" thickBot="1" x14ac:dyDescent="0.25">
      <c r="A82" s="19"/>
      <c r="B82" s="18"/>
      <c r="C82" s="17" t="s">
        <v>5</v>
      </c>
      <c r="D82" s="16"/>
      <c r="E82" s="16"/>
      <c r="F82" s="15"/>
      <c r="G82" s="14"/>
      <c r="H82" s="14"/>
      <c r="I82" s="13">
        <v>0</v>
      </c>
      <c r="J82" s="13">
        <v>0</v>
      </c>
      <c r="K82" s="13">
        <v>0</v>
      </c>
      <c r="L82" s="13">
        <v>0</v>
      </c>
      <c r="M82" s="12"/>
      <c r="N82" s="11">
        <v>96544975</v>
      </c>
      <c r="O82" s="10">
        <v>73686000</v>
      </c>
      <c r="P82" s="9">
        <v>71532000</v>
      </c>
      <c r="Q82" s="8"/>
      <c r="R82" s="7"/>
    </row>
    <row r="83" spans="1:18" ht="12.75" customHeight="1" x14ac:dyDescent="0.2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5"/>
      <c r="N83" s="4"/>
      <c r="O83" s="2"/>
      <c r="P83" s="2"/>
      <c r="Q83" s="2"/>
      <c r="R83" s="2"/>
    </row>
    <row r="84" spans="1:18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409.6" hidden="1" customHeight="1" x14ac:dyDescent="0.2">
      <c r="A85" s="3" t="s">
        <v>4</v>
      </c>
      <c r="B85" s="2"/>
      <c r="C85" s="2"/>
      <c r="D85" s="138" t="s">
        <v>3</v>
      </c>
      <c r="E85" s="138"/>
      <c r="F85" s="2"/>
      <c r="G85" s="2"/>
      <c r="H85" s="2"/>
      <c r="I85" s="138" t="s">
        <v>2</v>
      </c>
      <c r="J85" s="138"/>
      <c r="K85" s="2"/>
      <c r="L85" s="2"/>
      <c r="M85" s="2"/>
      <c r="N85" s="2"/>
      <c r="O85" s="2"/>
      <c r="P85" s="2"/>
      <c r="Q85" s="2"/>
      <c r="R85" s="2"/>
    </row>
    <row r="86" spans="1:18" ht="409.6" hidden="1" customHeight="1" x14ac:dyDescent="0.2">
      <c r="A86" s="3"/>
      <c r="B86" s="2"/>
      <c r="C86" s="2"/>
      <c r="D86" s="134" t="s">
        <v>1</v>
      </c>
      <c r="E86" s="134"/>
      <c r="F86" s="3"/>
      <c r="G86" s="2"/>
      <c r="H86" s="2"/>
      <c r="I86" s="134" t="s">
        <v>0</v>
      </c>
      <c r="J86" s="134"/>
      <c r="K86" s="2"/>
      <c r="L86" s="2"/>
      <c r="M86" s="2"/>
      <c r="N86" s="2"/>
      <c r="O86" s="2"/>
      <c r="P86" s="2"/>
      <c r="Q86" s="2"/>
      <c r="R86" s="2"/>
    </row>
  </sheetData>
  <autoFilter ref="C17:P82"/>
  <mergeCells count="21">
    <mergeCell ref="B13:F13"/>
    <mergeCell ref="B16:Q16"/>
    <mergeCell ref="B39:H39"/>
    <mergeCell ref="B40:Q40"/>
    <mergeCell ref="B46:H46"/>
    <mergeCell ref="B47:Q47"/>
    <mergeCell ref="B49:H49"/>
    <mergeCell ref="B50:Q50"/>
    <mergeCell ref="B57:H57"/>
    <mergeCell ref="B58:Q58"/>
    <mergeCell ref="B66:H66"/>
    <mergeCell ref="B67:Q67"/>
    <mergeCell ref="D86:E86"/>
    <mergeCell ref="I86:J86"/>
    <mergeCell ref="B72:H72"/>
    <mergeCell ref="B73:Q73"/>
    <mergeCell ref="B76:H76"/>
    <mergeCell ref="B77:Q77"/>
    <mergeCell ref="B81:H81"/>
    <mergeCell ref="D85:E85"/>
    <mergeCell ref="I85:J85"/>
  </mergeCells>
  <pageMargins left="0.59055118110236227" right="0.39370078740157483" top="0.98425196850393704" bottom="0.98425196850393704" header="0.51181102362204722" footer="0.51181102362204722"/>
  <pageSetup paperSize="9" scale="91" fitToHeight="2" orientation="portrait" r:id="rId1"/>
  <headerFooter alignWithMargins="0">
    <oddHeader>&amp;CСтраница &amp;P из &amp;N</oddHeader>
  </headerFooter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opLeftCell="A22" workbookViewId="0">
      <selection activeCell="D27" sqref="D27:H27"/>
    </sheetView>
  </sheetViews>
  <sheetFormatPr defaultRowHeight="15" x14ac:dyDescent="0.25"/>
  <cols>
    <col min="2" max="2" width="42.140625" customWidth="1"/>
    <col min="3" max="3" width="49.28515625" customWidth="1"/>
  </cols>
  <sheetData>
    <row r="2" spans="1:8" ht="15.75" x14ac:dyDescent="0.25">
      <c r="A2" t="s">
        <v>105</v>
      </c>
      <c r="C2" s="72"/>
    </row>
    <row r="3" spans="1:8" ht="16.5" thickBot="1" x14ac:dyDescent="0.3">
      <c r="C3" s="72"/>
      <c r="D3" t="s">
        <v>106</v>
      </c>
    </row>
    <row r="4" spans="1:8" ht="48" customHeight="1" thickBot="1" x14ac:dyDescent="0.3">
      <c r="A4" s="143" t="s">
        <v>73</v>
      </c>
      <c r="B4" s="143" t="s">
        <v>74</v>
      </c>
      <c r="C4" s="143" t="s">
        <v>75</v>
      </c>
      <c r="D4" s="155" t="s">
        <v>76</v>
      </c>
      <c r="E4" s="156"/>
      <c r="F4" s="156"/>
      <c r="G4" s="156"/>
      <c r="H4" s="157"/>
    </row>
    <row r="5" spans="1:8" ht="48" customHeight="1" thickBot="1" x14ac:dyDescent="0.3">
      <c r="A5" s="144"/>
      <c r="B5" s="144"/>
      <c r="C5" s="144"/>
      <c r="D5" s="78">
        <v>2018</v>
      </c>
      <c r="E5" s="63">
        <v>2019</v>
      </c>
      <c r="F5" s="63">
        <v>2020</v>
      </c>
      <c r="G5" s="63">
        <v>2021</v>
      </c>
      <c r="H5" s="63">
        <v>2022</v>
      </c>
    </row>
    <row r="6" spans="1:8" ht="48" customHeight="1" thickBot="1" x14ac:dyDescent="0.3">
      <c r="A6" s="75" t="s">
        <v>77</v>
      </c>
      <c r="B6" s="64" t="s">
        <v>78</v>
      </c>
      <c r="C6" s="64" t="s">
        <v>79</v>
      </c>
      <c r="D6" s="76">
        <v>400</v>
      </c>
      <c r="E6" s="76">
        <v>879</v>
      </c>
      <c r="F6" s="76">
        <v>0</v>
      </c>
      <c r="G6" s="76">
        <v>2237</v>
      </c>
      <c r="H6" s="76">
        <v>2237</v>
      </c>
    </row>
    <row r="7" spans="1:8" ht="48" customHeight="1" x14ac:dyDescent="0.25">
      <c r="A7" s="143" t="s">
        <v>80</v>
      </c>
      <c r="B7" s="147" t="s">
        <v>81</v>
      </c>
      <c r="C7" s="147" t="s">
        <v>79</v>
      </c>
      <c r="D7" s="143">
        <v>0</v>
      </c>
      <c r="E7" s="143">
        <v>0</v>
      </c>
      <c r="F7" s="143">
        <v>0</v>
      </c>
      <c r="G7" s="143">
        <v>970</v>
      </c>
      <c r="H7" s="143">
        <v>970</v>
      </c>
    </row>
    <row r="8" spans="1:8" ht="48" customHeight="1" thickBot="1" x14ac:dyDescent="0.3">
      <c r="A8" s="144"/>
      <c r="B8" s="148"/>
      <c r="C8" s="148"/>
      <c r="D8" s="144"/>
      <c r="E8" s="144"/>
      <c r="F8" s="144"/>
      <c r="G8" s="144"/>
      <c r="H8" s="144"/>
    </row>
    <row r="9" spans="1:8" ht="48" customHeight="1" thickBot="1" x14ac:dyDescent="0.3">
      <c r="A9" s="75" t="s">
        <v>82</v>
      </c>
      <c r="B9" s="64" t="s">
        <v>83</v>
      </c>
      <c r="C9" s="64" t="s">
        <v>79</v>
      </c>
      <c r="D9" s="65">
        <v>174</v>
      </c>
      <c r="E9" s="65">
        <v>0</v>
      </c>
      <c r="F9" s="65">
        <v>0</v>
      </c>
      <c r="G9" s="65">
        <v>600</v>
      </c>
      <c r="H9" s="65">
        <v>600</v>
      </c>
    </row>
    <row r="10" spans="1:8" ht="48" customHeight="1" thickBot="1" x14ac:dyDescent="0.3">
      <c r="A10" s="75" t="s">
        <v>84</v>
      </c>
      <c r="B10" s="64" t="s">
        <v>85</v>
      </c>
      <c r="C10" s="64" t="s">
        <v>79</v>
      </c>
      <c r="D10" s="65">
        <v>0</v>
      </c>
      <c r="E10" s="65">
        <v>0</v>
      </c>
      <c r="F10" s="65">
        <v>0</v>
      </c>
      <c r="G10" s="65">
        <v>0</v>
      </c>
      <c r="H10" s="65">
        <v>195</v>
      </c>
    </row>
    <row r="11" spans="1:8" ht="48" customHeight="1" thickBot="1" x14ac:dyDescent="0.3">
      <c r="A11" s="75" t="s">
        <v>86</v>
      </c>
      <c r="B11" s="64" t="s">
        <v>87</v>
      </c>
      <c r="C11" s="64" t="s">
        <v>79</v>
      </c>
      <c r="D11" s="65">
        <f>250-140</f>
        <v>110</v>
      </c>
      <c r="E11" s="65">
        <v>40</v>
      </c>
      <c r="F11" s="65">
        <v>40</v>
      </c>
      <c r="G11" s="65">
        <v>50</v>
      </c>
      <c r="H11" s="65">
        <v>50</v>
      </c>
    </row>
    <row r="12" spans="1:8" ht="48" customHeight="1" thickBot="1" x14ac:dyDescent="0.3">
      <c r="A12" s="75" t="s">
        <v>88</v>
      </c>
      <c r="B12" s="64" t="s">
        <v>89</v>
      </c>
      <c r="C12" s="64" t="s">
        <v>79</v>
      </c>
      <c r="D12" s="65">
        <v>80</v>
      </c>
      <c r="E12" s="65">
        <v>350</v>
      </c>
      <c r="F12" s="65">
        <v>0</v>
      </c>
      <c r="G12" s="65">
        <v>350</v>
      </c>
      <c r="H12" s="65">
        <v>350</v>
      </c>
    </row>
    <row r="13" spans="1:8" ht="63.75" thickBot="1" x14ac:dyDescent="0.3">
      <c r="A13" s="75" t="s">
        <v>90</v>
      </c>
      <c r="B13" s="64" t="s">
        <v>91</v>
      </c>
      <c r="C13" s="64" t="s">
        <v>79</v>
      </c>
      <c r="D13" s="65">
        <v>141</v>
      </c>
      <c r="E13" s="71">
        <v>180</v>
      </c>
      <c r="F13" s="73">
        <v>200</v>
      </c>
      <c r="G13" s="73">
        <v>200</v>
      </c>
      <c r="H13" s="65">
        <v>200</v>
      </c>
    </row>
    <row r="14" spans="1:8" ht="63.75" thickBot="1" x14ac:dyDescent="0.3">
      <c r="A14" s="75" t="s">
        <v>92</v>
      </c>
      <c r="B14" s="64" t="s">
        <v>93</v>
      </c>
      <c r="C14" s="64" t="s">
        <v>79</v>
      </c>
      <c r="D14" s="65">
        <v>156</v>
      </c>
      <c r="E14" s="71">
        <v>160</v>
      </c>
      <c r="F14" s="73">
        <v>140</v>
      </c>
      <c r="G14" s="73">
        <v>140</v>
      </c>
      <c r="H14" s="65">
        <v>140</v>
      </c>
    </row>
    <row r="15" spans="1:8" ht="48" thickBot="1" x14ac:dyDescent="0.3">
      <c r="A15" s="75">
        <v>13</v>
      </c>
      <c r="B15" s="64" t="s">
        <v>94</v>
      </c>
      <c r="C15" s="64" t="s">
        <v>79</v>
      </c>
      <c r="D15" s="67">
        <v>3756</v>
      </c>
      <c r="E15" s="67">
        <v>1720</v>
      </c>
      <c r="F15" s="67">
        <v>1773</v>
      </c>
      <c r="G15" s="67">
        <f>3653-G16+100</f>
        <v>2526</v>
      </c>
      <c r="H15" s="67">
        <f>G15-100</f>
        <v>2426</v>
      </c>
    </row>
    <row r="16" spans="1:8" ht="63.75" thickBot="1" x14ac:dyDescent="0.3">
      <c r="A16" s="75">
        <v>14</v>
      </c>
      <c r="B16" s="64" t="s">
        <v>95</v>
      </c>
      <c r="C16" s="64" t="s">
        <v>79</v>
      </c>
      <c r="D16" s="67">
        <v>1116</v>
      </c>
      <c r="E16" s="67">
        <v>1180</v>
      </c>
      <c r="F16" s="67">
        <v>1227</v>
      </c>
      <c r="G16" s="67">
        <v>1227</v>
      </c>
      <c r="H16" s="67">
        <v>1227</v>
      </c>
    </row>
    <row r="17" spans="1:8" ht="78.75" x14ac:dyDescent="0.25">
      <c r="A17" s="143">
        <v>15</v>
      </c>
      <c r="B17" s="66" t="s">
        <v>96</v>
      </c>
      <c r="C17" s="147"/>
      <c r="D17" s="153">
        <f>D19+D20+D22+D23</f>
        <v>74808</v>
      </c>
      <c r="E17" s="153">
        <f t="shared" ref="E17:H17" si="0">E19+E20+E22+E23</f>
        <v>70430</v>
      </c>
      <c r="F17" s="153">
        <f t="shared" si="0"/>
        <v>59438</v>
      </c>
      <c r="G17" s="153">
        <f t="shared" si="0"/>
        <v>87084</v>
      </c>
      <c r="H17" s="153">
        <f t="shared" si="0"/>
        <v>87206</v>
      </c>
    </row>
    <row r="18" spans="1:8" ht="16.5" thickBot="1" x14ac:dyDescent="0.3">
      <c r="A18" s="144"/>
      <c r="B18" s="64" t="s">
        <v>97</v>
      </c>
      <c r="C18" s="148"/>
      <c r="D18" s="154"/>
      <c r="E18" s="154"/>
      <c r="F18" s="154"/>
      <c r="G18" s="154"/>
      <c r="H18" s="154"/>
    </row>
    <row r="19" spans="1:8" ht="48" thickBot="1" x14ac:dyDescent="0.3">
      <c r="A19" s="74"/>
      <c r="B19" s="64" t="s">
        <v>98</v>
      </c>
      <c r="C19" s="64" t="s">
        <v>79</v>
      </c>
      <c r="D19" s="67">
        <v>22475</v>
      </c>
      <c r="E19" s="67">
        <v>19900</v>
      </c>
      <c r="F19" s="67">
        <v>20450</v>
      </c>
      <c r="G19" s="67">
        <v>23596</v>
      </c>
      <c r="H19" s="67">
        <v>23596</v>
      </c>
    </row>
    <row r="20" spans="1:8" ht="31.5" customHeight="1" x14ac:dyDescent="0.25">
      <c r="A20" s="145"/>
      <c r="B20" s="147" t="s">
        <v>99</v>
      </c>
      <c r="C20" s="147" t="s">
        <v>79</v>
      </c>
      <c r="D20" s="149">
        <v>38300</v>
      </c>
      <c r="E20" s="149">
        <v>39250</v>
      </c>
      <c r="F20" s="149">
        <v>37673</v>
      </c>
      <c r="G20" s="149">
        <v>48549</v>
      </c>
      <c r="H20" s="149">
        <v>48549</v>
      </c>
    </row>
    <row r="21" spans="1:8" ht="15.75" thickBot="1" x14ac:dyDescent="0.3">
      <c r="A21" s="146"/>
      <c r="B21" s="148"/>
      <c r="C21" s="148"/>
      <c r="D21" s="150"/>
      <c r="E21" s="150"/>
      <c r="F21" s="150"/>
      <c r="G21" s="150"/>
      <c r="H21" s="150"/>
    </row>
    <row r="22" spans="1:8" ht="48" thickBot="1" x14ac:dyDescent="0.3">
      <c r="A22" s="74"/>
      <c r="B22" s="64" t="s">
        <v>100</v>
      </c>
      <c r="C22" s="64" t="s">
        <v>79</v>
      </c>
      <c r="D22" s="67">
        <v>1261</v>
      </c>
      <c r="E22" s="67">
        <v>1280</v>
      </c>
      <c r="F22" s="67">
        <v>1315</v>
      </c>
      <c r="G22" s="67">
        <v>1460</v>
      </c>
      <c r="H22" s="67">
        <v>1582</v>
      </c>
    </row>
    <row r="23" spans="1:8" ht="15.75" customHeight="1" x14ac:dyDescent="0.25">
      <c r="A23" s="145"/>
      <c r="B23" s="147" t="s">
        <v>101</v>
      </c>
      <c r="C23" s="147" t="s">
        <v>102</v>
      </c>
      <c r="D23" s="149">
        <v>12772</v>
      </c>
      <c r="E23" s="151">
        <v>10000</v>
      </c>
      <c r="F23" s="151">
        <v>0</v>
      </c>
      <c r="G23" s="151">
        <v>13479</v>
      </c>
      <c r="H23" s="151">
        <f>G23</f>
        <v>13479</v>
      </c>
    </row>
    <row r="24" spans="1:8" ht="15.75" thickBot="1" x14ac:dyDescent="0.3">
      <c r="A24" s="146"/>
      <c r="B24" s="148"/>
      <c r="C24" s="148"/>
      <c r="D24" s="150"/>
      <c r="E24" s="152"/>
      <c r="F24" s="152"/>
      <c r="G24" s="152"/>
      <c r="H24" s="152"/>
    </row>
    <row r="25" spans="1:8" ht="78.75" customHeight="1" x14ac:dyDescent="0.25">
      <c r="A25" s="145">
        <v>16</v>
      </c>
      <c r="B25" s="147" t="s">
        <v>104</v>
      </c>
      <c r="C25" s="147" t="s">
        <v>79</v>
      </c>
      <c r="D25" s="143">
        <v>800</v>
      </c>
      <c r="E25" s="143">
        <v>0</v>
      </c>
      <c r="F25" s="143">
        <v>0</v>
      </c>
      <c r="G25" s="143">
        <v>0</v>
      </c>
      <c r="H25" s="143">
        <v>0</v>
      </c>
    </row>
    <row r="26" spans="1:8" ht="15.75" thickBot="1" x14ac:dyDescent="0.3">
      <c r="A26" s="146"/>
      <c r="B26" s="148"/>
      <c r="C26" s="148"/>
      <c r="D26" s="144"/>
      <c r="E26" s="144"/>
      <c r="F26" s="144"/>
      <c r="G26" s="144"/>
      <c r="H26" s="144"/>
    </row>
    <row r="27" spans="1:8" ht="16.5" thickBot="1" x14ac:dyDescent="0.3">
      <c r="A27" s="68"/>
      <c r="B27" s="69" t="s">
        <v>103</v>
      </c>
      <c r="C27" s="69"/>
      <c r="D27" s="70">
        <f>D25+D17+D16+D15+D14+D13+D12+D11+D10+D9+D7+D6</f>
        <v>81541</v>
      </c>
      <c r="E27" s="70">
        <f>E25+E17+E16+E15+E14+E13+E12+E11+E10+E9+E7+E6</f>
        <v>74939</v>
      </c>
      <c r="F27" s="70">
        <f>F25+F17+F16+F15+F14+F13+F12+F11+F10+F9+F7+F6</f>
        <v>62818</v>
      </c>
      <c r="G27" s="70">
        <f t="shared" ref="G27:H27" si="1">G25+G17+G16+G15+G14+G13+G12+G11+G10+G9+G7+G6</f>
        <v>95384</v>
      </c>
      <c r="H27" s="70">
        <f t="shared" si="1"/>
        <v>95601</v>
      </c>
    </row>
    <row r="29" spans="1:8" x14ac:dyDescent="0.25">
      <c r="D29" s="77">
        <f>D27-D23</f>
        <v>68769</v>
      </c>
    </row>
  </sheetData>
  <mergeCells count="43">
    <mergeCell ref="A4:A5"/>
    <mergeCell ref="B4:B5"/>
    <mergeCell ref="C4:C5"/>
    <mergeCell ref="D4:H4"/>
    <mergeCell ref="G7:G8"/>
    <mergeCell ref="H7:H8"/>
    <mergeCell ref="G17:G18"/>
    <mergeCell ref="H17:H18"/>
    <mergeCell ref="A7:A8"/>
    <mergeCell ref="B7:B8"/>
    <mergeCell ref="C7:C8"/>
    <mergeCell ref="D7:D8"/>
    <mergeCell ref="E7:E8"/>
    <mergeCell ref="F7:F8"/>
    <mergeCell ref="A17:A18"/>
    <mergeCell ref="C17:C18"/>
    <mergeCell ref="D17:D18"/>
    <mergeCell ref="E17:E18"/>
    <mergeCell ref="F17:F18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0:A21"/>
    <mergeCell ref="B20:B21"/>
    <mergeCell ref="C20:C21"/>
    <mergeCell ref="D20:D21"/>
    <mergeCell ref="E20:E21"/>
    <mergeCell ref="F20:F21"/>
    <mergeCell ref="G25:G26"/>
    <mergeCell ref="H25:H26"/>
    <mergeCell ref="A25:A26"/>
    <mergeCell ref="B25:B26"/>
    <mergeCell ref="C25:C26"/>
    <mergeCell ref="D25:D26"/>
    <mergeCell ref="E25:E26"/>
    <mergeCell ref="F25:F26"/>
  </mergeCells>
  <pageMargins left="0.7" right="0.7" top="0.75" bottom="0.75" header="0.3" footer="0.3"/>
  <pageSetup paperSize="9" scale="2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31" workbookViewId="0">
      <selection activeCell="B58" sqref="B58"/>
    </sheetView>
  </sheetViews>
  <sheetFormatPr defaultRowHeight="15" x14ac:dyDescent="0.25"/>
  <cols>
    <col min="1" max="1" width="7" style="79" customWidth="1"/>
    <col min="2" max="2" width="36.85546875" style="79" customWidth="1"/>
    <col min="3" max="3" width="36" style="79" customWidth="1"/>
    <col min="4" max="4" width="12.42578125" style="79" customWidth="1"/>
    <col min="5" max="5" width="12.28515625" style="79" customWidth="1"/>
    <col min="6" max="6" width="12.5703125" style="79" customWidth="1"/>
    <col min="7" max="7" width="13" style="79" customWidth="1"/>
    <col min="8" max="8" width="13.28515625" style="79" customWidth="1"/>
    <col min="9" max="9" width="3.28515625" style="91" customWidth="1"/>
    <col min="10" max="10" width="11.5703125" style="79" bestFit="1" customWidth="1"/>
    <col min="11" max="11" width="9.140625" style="79"/>
  </cols>
  <sheetData>
    <row r="1" spans="1:9" ht="15" customHeight="1" x14ac:dyDescent="0.25">
      <c r="D1" s="161" t="s">
        <v>107</v>
      </c>
      <c r="E1" s="161"/>
      <c r="F1" s="161"/>
      <c r="G1" s="161"/>
      <c r="H1" s="161"/>
    </row>
    <row r="2" spans="1:9" ht="15" customHeight="1" x14ac:dyDescent="0.25">
      <c r="D2" s="161" t="s">
        <v>129</v>
      </c>
      <c r="E2" s="161"/>
      <c r="F2" s="161"/>
      <c r="G2" s="161"/>
    </row>
    <row r="3" spans="1:9" ht="15.75" x14ac:dyDescent="0.25">
      <c r="F3" s="80"/>
    </row>
    <row r="4" spans="1:9" x14ac:dyDescent="0.25">
      <c r="D4" s="162" t="s">
        <v>108</v>
      </c>
      <c r="E4" s="162"/>
      <c r="F4" s="162"/>
      <c r="G4" s="95"/>
      <c r="H4" s="95"/>
    </row>
    <row r="5" spans="1:9" ht="80.25" customHeight="1" x14ac:dyDescent="0.25">
      <c r="D5" s="162" t="s">
        <v>109</v>
      </c>
      <c r="E5" s="162"/>
      <c r="F5" s="162"/>
      <c r="G5" s="162"/>
      <c r="H5" s="162"/>
    </row>
    <row r="6" spans="1:9" ht="15.75" x14ac:dyDescent="0.25">
      <c r="F6" s="80"/>
    </row>
    <row r="8" spans="1:9" ht="36" customHeight="1" x14ac:dyDescent="0.3">
      <c r="A8" s="163" t="s">
        <v>130</v>
      </c>
      <c r="B8" s="163"/>
      <c r="C8" s="163"/>
      <c r="D8" s="163"/>
      <c r="E8" s="163"/>
      <c r="F8" s="163"/>
      <c r="G8" s="163"/>
      <c r="H8" s="163"/>
    </row>
    <row r="9" spans="1:9" ht="42" customHeight="1" x14ac:dyDescent="0.3">
      <c r="A9" s="163" t="s">
        <v>128</v>
      </c>
      <c r="B9" s="163"/>
      <c r="C9" s="163"/>
      <c r="D9" s="163"/>
      <c r="E9" s="163"/>
      <c r="F9" s="163"/>
      <c r="G9" s="163"/>
      <c r="H9" s="163"/>
    </row>
    <row r="11" spans="1:9" ht="39" customHeight="1" x14ac:dyDescent="0.25">
      <c r="A11" s="167" t="s">
        <v>73</v>
      </c>
      <c r="B11" s="167" t="s">
        <v>74</v>
      </c>
      <c r="C11" s="167" t="s">
        <v>75</v>
      </c>
      <c r="D11" s="167" t="s">
        <v>76</v>
      </c>
      <c r="E11" s="167"/>
      <c r="F11" s="167"/>
      <c r="G11" s="167"/>
      <c r="H11" s="167"/>
    </row>
    <row r="12" spans="1:9" ht="23.25" customHeight="1" x14ac:dyDescent="0.25">
      <c r="A12" s="167"/>
      <c r="B12" s="167"/>
      <c r="C12" s="167"/>
      <c r="D12" s="81" t="s">
        <v>110</v>
      </c>
      <c r="E12" s="81" t="s">
        <v>111</v>
      </c>
      <c r="F12" s="81" t="s">
        <v>112</v>
      </c>
      <c r="G12" s="81" t="s">
        <v>113</v>
      </c>
      <c r="H12" s="81" t="s">
        <v>114</v>
      </c>
    </row>
    <row r="13" spans="1:9" ht="168.75" x14ac:dyDescent="0.3">
      <c r="A13" s="82" t="s">
        <v>77</v>
      </c>
      <c r="B13" s="83" t="s">
        <v>78</v>
      </c>
      <c r="C13" s="83" t="s">
        <v>79</v>
      </c>
      <c r="D13" s="84">
        <v>100</v>
      </c>
      <c r="E13" s="84">
        <v>100</v>
      </c>
      <c r="F13" s="84">
        <v>100</v>
      </c>
      <c r="G13" s="84">
        <v>113</v>
      </c>
      <c r="H13" s="84">
        <v>118</v>
      </c>
      <c r="I13" s="91">
        <v>1000002208</v>
      </c>
    </row>
    <row r="14" spans="1:9" ht="105" customHeight="1" x14ac:dyDescent="0.25">
      <c r="A14" s="82" t="s">
        <v>115</v>
      </c>
      <c r="B14" s="83" t="s">
        <v>116</v>
      </c>
      <c r="C14" s="83" t="s">
        <v>79</v>
      </c>
      <c r="D14" s="164" t="s">
        <v>117</v>
      </c>
      <c r="E14" s="165"/>
      <c r="F14" s="165"/>
      <c r="G14" s="165"/>
      <c r="H14" s="166"/>
    </row>
    <row r="15" spans="1:9" ht="192.75" customHeight="1" x14ac:dyDescent="0.3">
      <c r="A15" s="82" t="s">
        <v>118</v>
      </c>
      <c r="B15" s="83" t="s">
        <v>119</v>
      </c>
      <c r="C15" s="83" t="s">
        <v>79</v>
      </c>
      <c r="D15" s="84">
        <f>719-D20-D31</f>
        <v>185</v>
      </c>
      <c r="E15" s="84">
        <f>314-E20</f>
        <v>246</v>
      </c>
      <c r="F15" s="84">
        <f>326-F20</f>
        <v>255</v>
      </c>
      <c r="G15" s="84">
        <v>268</v>
      </c>
      <c r="H15" s="84">
        <v>279</v>
      </c>
      <c r="I15" s="91">
        <v>1000002216</v>
      </c>
    </row>
    <row r="16" spans="1:9" ht="84" customHeight="1" x14ac:dyDescent="0.25">
      <c r="A16" s="88" t="s">
        <v>120</v>
      </c>
      <c r="B16" s="89" t="s">
        <v>85</v>
      </c>
      <c r="C16" s="89" t="s">
        <v>79</v>
      </c>
      <c r="D16" s="164" t="s">
        <v>117</v>
      </c>
      <c r="E16" s="165"/>
      <c r="F16" s="165"/>
      <c r="G16" s="165"/>
      <c r="H16" s="166"/>
    </row>
    <row r="17" spans="1:9" ht="150" x14ac:dyDescent="0.3">
      <c r="A17" s="82" t="s">
        <v>82</v>
      </c>
      <c r="B17" s="83" t="s">
        <v>87</v>
      </c>
      <c r="C17" s="83" t="s">
        <v>79</v>
      </c>
      <c r="D17" s="84">
        <f>54+50</f>
        <v>104</v>
      </c>
      <c r="E17" s="84">
        <v>50</v>
      </c>
      <c r="F17" s="84">
        <v>50</v>
      </c>
      <c r="G17" s="84">
        <v>67</v>
      </c>
      <c r="H17" s="84">
        <v>70</v>
      </c>
      <c r="I17" s="91" t="s">
        <v>33</v>
      </c>
    </row>
    <row r="18" spans="1:9" ht="225" x14ac:dyDescent="0.3">
      <c r="A18" s="82" t="s">
        <v>84</v>
      </c>
      <c r="B18" s="83" t="s">
        <v>89</v>
      </c>
      <c r="C18" s="83" t="s">
        <v>79</v>
      </c>
      <c r="D18" s="84">
        <f>1000-D13</f>
        <v>900</v>
      </c>
      <c r="E18" s="84">
        <f t="shared" ref="E18:F18" si="0">1000-E13</f>
        <v>900</v>
      </c>
      <c r="F18" s="84">
        <f t="shared" si="0"/>
        <v>900</v>
      </c>
      <c r="G18" s="84">
        <v>111</v>
      </c>
      <c r="H18" s="84">
        <v>115</v>
      </c>
      <c r="I18" s="91">
        <v>1000002208</v>
      </c>
    </row>
    <row r="19" spans="1:9" ht="112.5" x14ac:dyDescent="0.3">
      <c r="A19" s="82" t="s">
        <v>86</v>
      </c>
      <c r="B19" s="83" t="s">
        <v>91</v>
      </c>
      <c r="C19" s="83" t="s">
        <v>79</v>
      </c>
      <c r="D19" s="84">
        <v>100</v>
      </c>
      <c r="E19" s="84">
        <v>100</v>
      </c>
      <c r="F19" s="84">
        <v>100</v>
      </c>
      <c r="G19" s="84">
        <v>85</v>
      </c>
      <c r="H19" s="84">
        <v>88</v>
      </c>
      <c r="I19" s="91">
        <v>1000002204</v>
      </c>
    </row>
    <row r="20" spans="1:9" ht="93.75" x14ac:dyDescent="0.3">
      <c r="A20" s="93" t="s">
        <v>88</v>
      </c>
      <c r="B20" s="83" t="s">
        <v>121</v>
      </c>
      <c r="C20" s="83" t="s">
        <v>79</v>
      </c>
      <c r="D20" s="84">
        <v>34</v>
      </c>
      <c r="E20" s="84">
        <v>68</v>
      </c>
      <c r="F20" s="84">
        <v>71</v>
      </c>
      <c r="G20" s="84">
        <v>73</v>
      </c>
      <c r="H20" s="84">
        <v>76</v>
      </c>
      <c r="I20" s="91">
        <v>1000002216</v>
      </c>
    </row>
    <row r="21" spans="1:9" ht="112.5" x14ac:dyDescent="0.25">
      <c r="A21" s="82" t="s">
        <v>90</v>
      </c>
      <c r="B21" s="83" t="s">
        <v>122</v>
      </c>
      <c r="C21" s="83" t="s">
        <v>79</v>
      </c>
      <c r="D21" s="164" t="s">
        <v>117</v>
      </c>
      <c r="E21" s="165"/>
      <c r="F21" s="165"/>
      <c r="G21" s="165"/>
      <c r="H21" s="166"/>
    </row>
    <row r="22" spans="1:9" ht="112.5" x14ac:dyDescent="0.25">
      <c r="A22" s="82" t="s">
        <v>92</v>
      </c>
      <c r="B22" s="83" t="s">
        <v>123</v>
      </c>
      <c r="C22" s="83" t="s">
        <v>79</v>
      </c>
      <c r="D22" s="164" t="s">
        <v>117</v>
      </c>
      <c r="E22" s="165"/>
      <c r="F22" s="165"/>
      <c r="G22" s="165"/>
      <c r="H22" s="166"/>
    </row>
    <row r="23" spans="1:9" ht="93.75" x14ac:dyDescent="0.3">
      <c r="A23" s="82" t="s">
        <v>124</v>
      </c>
      <c r="B23" s="83" t="s">
        <v>94</v>
      </c>
      <c r="C23" s="83" t="s">
        <v>79</v>
      </c>
      <c r="D23" s="84">
        <v>2171</v>
      </c>
      <c r="E23" s="84">
        <v>2234</v>
      </c>
      <c r="F23" s="84">
        <v>2365</v>
      </c>
      <c r="G23" s="84">
        <v>3182</v>
      </c>
      <c r="H23" s="84">
        <v>3309</v>
      </c>
      <c r="I23" s="91">
        <v>1000002206</v>
      </c>
    </row>
    <row r="24" spans="1:9" ht="112.5" x14ac:dyDescent="0.3">
      <c r="A24" s="82" t="s">
        <v>125</v>
      </c>
      <c r="B24" s="83" t="s">
        <v>95</v>
      </c>
      <c r="C24" s="83" t="s">
        <v>79</v>
      </c>
      <c r="D24" s="84">
        <v>1900</v>
      </c>
      <c r="E24" s="84">
        <v>1900</v>
      </c>
      <c r="F24" s="84">
        <v>1900</v>
      </c>
      <c r="G24" s="84">
        <v>1826</v>
      </c>
      <c r="H24" s="84">
        <v>1899</v>
      </c>
      <c r="I24" s="91">
        <v>1000002206</v>
      </c>
    </row>
    <row r="25" spans="1:9" ht="62.25" customHeight="1" x14ac:dyDescent="0.25">
      <c r="A25" s="159" t="s">
        <v>126</v>
      </c>
      <c r="B25" s="160" t="s">
        <v>96</v>
      </c>
      <c r="C25" s="160"/>
      <c r="D25" s="158">
        <f>D27+D28+D29+D30</f>
        <v>93446</v>
      </c>
      <c r="E25" s="158">
        <f t="shared" ref="E25:H25" si="1">E27+E28+E29+E30</f>
        <v>99926</v>
      </c>
      <c r="F25" s="158">
        <f t="shared" si="1"/>
        <v>104167</v>
      </c>
      <c r="G25" s="158">
        <f t="shared" si="1"/>
        <v>100510</v>
      </c>
      <c r="H25" s="158">
        <f t="shared" si="1"/>
        <v>104470</v>
      </c>
    </row>
    <row r="26" spans="1:9" ht="18.75" customHeight="1" x14ac:dyDescent="0.25">
      <c r="A26" s="159"/>
      <c r="B26" s="160" t="s">
        <v>97</v>
      </c>
      <c r="C26" s="160"/>
      <c r="D26" s="158"/>
      <c r="E26" s="158"/>
      <c r="F26" s="158"/>
      <c r="G26" s="158"/>
      <c r="H26" s="158"/>
    </row>
    <row r="27" spans="1:9" ht="93.75" x14ac:dyDescent="0.3">
      <c r="A27" s="82" t="s">
        <v>131</v>
      </c>
      <c r="B27" s="83" t="s">
        <v>98</v>
      </c>
      <c r="C27" s="83" t="s">
        <v>79</v>
      </c>
      <c r="D27" s="84">
        <v>28445</v>
      </c>
      <c r="E27" s="90">
        <v>29630</v>
      </c>
      <c r="F27" s="90">
        <v>30830</v>
      </c>
      <c r="G27" s="90">
        <v>30255</v>
      </c>
      <c r="H27" s="90">
        <v>31405</v>
      </c>
      <c r="I27" s="91">
        <v>1000002209</v>
      </c>
    </row>
    <row r="28" spans="1:9" ht="93.75" x14ac:dyDescent="0.3">
      <c r="A28" s="82" t="s">
        <v>132</v>
      </c>
      <c r="B28" s="83" t="s">
        <v>99</v>
      </c>
      <c r="C28" s="83" t="s">
        <v>79</v>
      </c>
      <c r="D28" s="84">
        <v>58630</v>
      </c>
      <c r="E28" s="90">
        <v>61100</v>
      </c>
      <c r="F28" s="90">
        <v>63590</v>
      </c>
      <c r="G28" s="90">
        <v>59439</v>
      </c>
      <c r="H28" s="90">
        <v>61817</v>
      </c>
      <c r="I28" s="91">
        <v>1000002210</v>
      </c>
    </row>
    <row r="29" spans="1:9" ht="79.5" customHeight="1" x14ac:dyDescent="0.3">
      <c r="A29" s="82" t="s">
        <v>133</v>
      </c>
      <c r="B29" s="83" t="s">
        <v>100</v>
      </c>
      <c r="C29" s="83" t="s">
        <v>79</v>
      </c>
      <c r="D29" s="84">
        <v>1335</v>
      </c>
      <c r="E29" s="90">
        <v>1390</v>
      </c>
      <c r="F29" s="90">
        <v>1446</v>
      </c>
      <c r="G29" s="90">
        <v>2183</v>
      </c>
      <c r="H29" s="90">
        <v>2270</v>
      </c>
      <c r="I29" s="91">
        <v>1000002210</v>
      </c>
    </row>
    <row r="30" spans="1:9" ht="63" customHeight="1" x14ac:dyDescent="0.3">
      <c r="A30" s="82" t="s">
        <v>134</v>
      </c>
      <c r="B30" s="83" t="s">
        <v>101</v>
      </c>
      <c r="C30" s="83" t="s">
        <v>102</v>
      </c>
      <c r="D30" s="84">
        <f>16111-11075</f>
        <v>5036</v>
      </c>
      <c r="E30" s="84">
        <f>16852-9046</f>
        <v>7806</v>
      </c>
      <c r="F30" s="84">
        <f>17527-9226</f>
        <v>8301</v>
      </c>
      <c r="G30" s="96">
        <v>8633</v>
      </c>
      <c r="H30" s="96">
        <v>8978</v>
      </c>
    </row>
    <row r="31" spans="1:9" ht="81" customHeight="1" x14ac:dyDescent="0.3">
      <c r="A31" s="82">
        <v>14</v>
      </c>
      <c r="B31" s="83" t="s">
        <v>127</v>
      </c>
      <c r="C31" s="83" t="s">
        <v>79</v>
      </c>
      <c r="D31" s="84">
        <v>500</v>
      </c>
      <c r="E31" s="84">
        <v>1000</v>
      </c>
      <c r="F31" s="84">
        <v>1000</v>
      </c>
      <c r="G31" s="84">
        <v>1000</v>
      </c>
      <c r="H31" s="84">
        <v>1000</v>
      </c>
      <c r="I31" s="91">
        <v>1000002216</v>
      </c>
    </row>
    <row r="32" spans="1:9" ht="81" customHeight="1" x14ac:dyDescent="0.3">
      <c r="A32" s="82">
        <v>15</v>
      </c>
      <c r="B32" s="92" t="s">
        <v>136</v>
      </c>
      <c r="C32" s="83" t="s">
        <v>79</v>
      </c>
      <c r="D32" s="84">
        <f>2505+310</f>
        <v>2815</v>
      </c>
      <c r="E32" s="84">
        <v>0</v>
      </c>
      <c r="F32" s="84">
        <v>0</v>
      </c>
      <c r="G32" s="84">
        <v>0</v>
      </c>
      <c r="H32" s="84">
        <v>0</v>
      </c>
      <c r="I32" s="91" t="s">
        <v>135</v>
      </c>
    </row>
    <row r="33" spans="1:8" ht="18.75" x14ac:dyDescent="0.3">
      <c r="A33" s="81"/>
      <c r="B33" s="85" t="s">
        <v>103</v>
      </c>
      <c r="C33" s="86"/>
      <c r="D33" s="87">
        <f>D31+D25+D24+D23+D20+D19+D18+D17+D15+D13+D32</f>
        <v>102255</v>
      </c>
      <c r="E33" s="87">
        <f t="shared" ref="E33:H33" si="2">E31+E25+E24+E23+E20+E19+E18+E17+E15+E13+E32</f>
        <v>106524</v>
      </c>
      <c r="F33" s="87">
        <f t="shared" si="2"/>
        <v>110908</v>
      </c>
      <c r="G33" s="87">
        <f t="shared" si="2"/>
        <v>107235</v>
      </c>
      <c r="H33" s="87">
        <f t="shared" si="2"/>
        <v>111424</v>
      </c>
    </row>
    <row r="35" spans="1:8" x14ac:dyDescent="0.25">
      <c r="B35" s="79" t="s">
        <v>138</v>
      </c>
      <c r="C35" s="94">
        <f>D33+E33+F33+G33+H33</f>
        <v>538346</v>
      </c>
    </row>
    <row r="36" spans="1:8" ht="30" x14ac:dyDescent="0.25">
      <c r="B36" s="79" t="s">
        <v>137</v>
      </c>
      <c r="C36" s="94">
        <f>D36+E36+F36+G36+H36</f>
        <v>535787</v>
      </c>
      <c r="D36" s="94">
        <f>D33-54-2505</f>
        <v>99696</v>
      </c>
      <c r="E36" s="94">
        <f>E33</f>
        <v>106524</v>
      </c>
      <c r="F36" s="94">
        <f t="shared" ref="F36:H36" si="3">F33</f>
        <v>110908</v>
      </c>
      <c r="G36" s="94">
        <f t="shared" si="3"/>
        <v>107235</v>
      </c>
      <c r="H36" s="94">
        <f t="shared" si="3"/>
        <v>111424</v>
      </c>
    </row>
  </sheetData>
  <mergeCells count="22">
    <mergeCell ref="A9:H9"/>
    <mergeCell ref="D16:H16"/>
    <mergeCell ref="D21:H21"/>
    <mergeCell ref="D22:H22"/>
    <mergeCell ref="A11:A12"/>
    <mergeCell ref="B11:B12"/>
    <mergeCell ref="C11:C12"/>
    <mergeCell ref="D11:H11"/>
    <mergeCell ref="D14:H14"/>
    <mergeCell ref="D1:H1"/>
    <mergeCell ref="D2:G2"/>
    <mergeCell ref="D4:F4"/>
    <mergeCell ref="D5:H5"/>
    <mergeCell ref="A8:H8"/>
    <mergeCell ref="G25:G26"/>
    <mergeCell ref="H25:H26"/>
    <mergeCell ref="A25:A26"/>
    <mergeCell ref="D25:D26"/>
    <mergeCell ref="E25:E26"/>
    <mergeCell ref="F25:F26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I44" sqref="I44"/>
    </sheetView>
  </sheetViews>
  <sheetFormatPr defaultRowHeight="15" x14ac:dyDescent="0.25"/>
  <sheetData>
    <row r="1" spans="1:10" ht="15.75" x14ac:dyDescent="0.25">
      <c r="A1" s="97"/>
      <c r="B1" s="97"/>
      <c r="C1" s="97"/>
      <c r="D1" s="97"/>
      <c r="E1" s="161" t="s">
        <v>107</v>
      </c>
      <c r="F1" s="161"/>
      <c r="G1" s="161"/>
      <c r="H1" s="161"/>
      <c r="I1" s="161"/>
      <c r="J1" s="97"/>
    </row>
    <row r="2" spans="1:10" ht="15.75" x14ac:dyDescent="0.25">
      <c r="A2" s="97"/>
      <c r="B2" s="97"/>
      <c r="C2" s="97"/>
      <c r="D2" s="97"/>
      <c r="E2" s="161" t="s">
        <v>129</v>
      </c>
      <c r="F2" s="161"/>
      <c r="G2" s="161"/>
      <c r="H2" s="161"/>
      <c r="I2" s="97"/>
      <c r="J2" s="97"/>
    </row>
    <row r="3" spans="1:10" ht="15.75" x14ac:dyDescent="0.25">
      <c r="A3" s="97"/>
      <c r="B3" s="97"/>
      <c r="C3" s="97"/>
      <c r="D3" s="97"/>
      <c r="E3" s="97"/>
      <c r="F3" s="97"/>
      <c r="G3" s="99"/>
      <c r="H3" s="97"/>
      <c r="I3" s="97"/>
      <c r="J3" s="97"/>
    </row>
    <row r="4" spans="1:10" x14ac:dyDescent="0.25">
      <c r="A4" s="97"/>
      <c r="B4" s="97"/>
      <c r="C4" s="97"/>
      <c r="D4" s="97"/>
      <c r="E4" s="162" t="s">
        <v>108</v>
      </c>
      <c r="F4" s="162"/>
      <c r="G4" s="162"/>
      <c r="H4" s="113"/>
      <c r="I4" s="113"/>
      <c r="J4" s="97"/>
    </row>
    <row r="5" spans="1:10" x14ac:dyDescent="0.25">
      <c r="A5" s="97"/>
      <c r="B5" s="97"/>
      <c r="C5" s="97"/>
      <c r="D5" s="97"/>
      <c r="E5" s="162" t="s">
        <v>109</v>
      </c>
      <c r="F5" s="162"/>
      <c r="G5" s="162"/>
      <c r="H5" s="162"/>
      <c r="I5" s="162"/>
      <c r="J5" s="97"/>
    </row>
    <row r="6" spans="1:10" ht="15.75" x14ac:dyDescent="0.25">
      <c r="A6" s="97"/>
      <c r="B6" s="97"/>
      <c r="C6" s="97"/>
      <c r="D6" s="97"/>
      <c r="E6" s="97"/>
      <c r="F6" s="97"/>
      <c r="G6" s="99"/>
      <c r="H6" s="97"/>
      <c r="I6" s="97"/>
      <c r="J6" s="97"/>
    </row>
    <row r="8" spans="1:10" ht="18.75" x14ac:dyDescent="0.3">
      <c r="A8" s="163" t="s">
        <v>130</v>
      </c>
      <c r="B8" s="163"/>
      <c r="C8" s="163"/>
      <c r="D8" s="163"/>
      <c r="E8" s="163"/>
      <c r="F8" s="163"/>
      <c r="G8" s="163"/>
      <c r="H8" s="163"/>
      <c r="I8" s="163"/>
      <c r="J8" s="97"/>
    </row>
    <row r="9" spans="1:10" ht="18.75" x14ac:dyDescent="0.3">
      <c r="A9" s="163" t="s">
        <v>128</v>
      </c>
      <c r="B9" s="163"/>
      <c r="C9" s="163"/>
      <c r="D9" s="163"/>
      <c r="E9" s="163"/>
      <c r="F9" s="163"/>
      <c r="G9" s="163"/>
      <c r="H9" s="163"/>
      <c r="I9" s="163"/>
      <c r="J9" s="97"/>
    </row>
    <row r="11" spans="1:10" ht="18.75" x14ac:dyDescent="0.25">
      <c r="A11" s="167" t="s">
        <v>73</v>
      </c>
      <c r="B11" s="167" t="s">
        <v>74</v>
      </c>
      <c r="C11" s="171" t="s">
        <v>141</v>
      </c>
      <c r="D11" s="171" t="s">
        <v>142</v>
      </c>
      <c r="E11" s="167" t="s">
        <v>76</v>
      </c>
      <c r="F11" s="167"/>
      <c r="G11" s="167"/>
      <c r="H11" s="167"/>
      <c r="I11" s="167"/>
      <c r="J11" s="97"/>
    </row>
    <row r="12" spans="1:10" ht="37.5" x14ac:dyDescent="0.25">
      <c r="A12" s="167"/>
      <c r="B12" s="167"/>
      <c r="C12" s="172"/>
      <c r="D12" s="172"/>
      <c r="E12" s="100" t="s">
        <v>110</v>
      </c>
      <c r="F12" s="100" t="s">
        <v>111</v>
      </c>
      <c r="G12" s="100" t="s">
        <v>112</v>
      </c>
      <c r="H12" s="100" t="s">
        <v>113</v>
      </c>
      <c r="I12" s="100" t="s">
        <v>114</v>
      </c>
      <c r="J12" s="97"/>
    </row>
    <row r="13" spans="1:10" ht="409.5" x14ac:dyDescent="0.3">
      <c r="A13" s="101" t="s">
        <v>77</v>
      </c>
      <c r="B13" s="102" t="s">
        <v>78</v>
      </c>
      <c r="C13" s="102" t="s">
        <v>140</v>
      </c>
      <c r="D13" s="102" t="s">
        <v>140</v>
      </c>
      <c r="E13" s="103">
        <v>639</v>
      </c>
      <c r="F13" s="103">
        <v>820</v>
      </c>
      <c r="G13" s="103">
        <v>820</v>
      </c>
      <c r="H13" s="103">
        <v>113</v>
      </c>
      <c r="I13" s="103">
        <v>118</v>
      </c>
      <c r="J13" s="110">
        <v>1000002208</v>
      </c>
    </row>
    <row r="14" spans="1:10" ht="409.5" x14ac:dyDescent="0.25">
      <c r="A14" s="101" t="s">
        <v>115</v>
      </c>
      <c r="B14" s="102" t="s">
        <v>116</v>
      </c>
      <c r="C14" s="102" t="s">
        <v>140</v>
      </c>
      <c r="D14" s="102" t="s">
        <v>140</v>
      </c>
      <c r="E14" s="164" t="s">
        <v>117</v>
      </c>
      <c r="F14" s="165"/>
      <c r="G14" s="165"/>
      <c r="H14" s="165"/>
      <c r="I14" s="166"/>
      <c r="J14" s="97"/>
    </row>
    <row r="15" spans="1:10" ht="409.5" x14ac:dyDescent="0.3">
      <c r="A15" s="101" t="s">
        <v>118</v>
      </c>
      <c r="B15" s="102" t="s">
        <v>119</v>
      </c>
      <c r="C15" s="102" t="s">
        <v>140</v>
      </c>
      <c r="D15" s="102" t="s">
        <v>140</v>
      </c>
      <c r="E15" s="103">
        <v>2783</v>
      </c>
      <c r="F15" s="103">
        <v>279</v>
      </c>
      <c r="G15" s="103">
        <v>290</v>
      </c>
      <c r="H15" s="103">
        <v>268</v>
      </c>
      <c r="I15" s="103">
        <v>279</v>
      </c>
      <c r="J15" s="110" t="s">
        <v>139</v>
      </c>
    </row>
    <row r="16" spans="1:10" ht="337.5" x14ac:dyDescent="0.25">
      <c r="A16" s="107" t="s">
        <v>120</v>
      </c>
      <c r="B16" s="108" t="s">
        <v>85</v>
      </c>
      <c r="C16" s="108" t="s">
        <v>140</v>
      </c>
      <c r="D16" s="102" t="s">
        <v>140</v>
      </c>
      <c r="E16" s="164" t="s">
        <v>117</v>
      </c>
      <c r="F16" s="165"/>
      <c r="G16" s="165"/>
      <c r="H16" s="165"/>
      <c r="I16" s="166"/>
      <c r="J16" s="97"/>
    </row>
    <row r="17" spans="1:10" ht="409.5" x14ac:dyDescent="0.3">
      <c r="A17" s="101" t="s">
        <v>82</v>
      </c>
      <c r="B17" s="102" t="s">
        <v>87</v>
      </c>
      <c r="C17" s="102" t="s">
        <v>140</v>
      </c>
      <c r="D17" s="102" t="s">
        <v>140</v>
      </c>
      <c r="E17" s="103">
        <v>55</v>
      </c>
      <c r="F17" s="103">
        <v>50</v>
      </c>
      <c r="G17" s="103">
        <v>50</v>
      </c>
      <c r="H17" s="103">
        <v>67</v>
      </c>
      <c r="I17" s="103">
        <v>70</v>
      </c>
      <c r="J17" s="110" t="s">
        <v>33</v>
      </c>
    </row>
    <row r="18" spans="1:10" ht="409.5" x14ac:dyDescent="0.3">
      <c r="A18" s="101" t="s">
        <v>84</v>
      </c>
      <c r="B18" s="102" t="s">
        <v>89</v>
      </c>
      <c r="C18" s="102" t="s">
        <v>140</v>
      </c>
      <c r="D18" s="102" t="s">
        <v>140</v>
      </c>
      <c r="E18" s="103">
        <v>180</v>
      </c>
      <c r="F18" s="103">
        <v>180</v>
      </c>
      <c r="G18" s="103">
        <v>180</v>
      </c>
      <c r="H18" s="103">
        <v>111</v>
      </c>
      <c r="I18" s="103">
        <v>115</v>
      </c>
      <c r="J18" s="110">
        <v>1000002208</v>
      </c>
    </row>
    <row r="19" spans="1:10" ht="409.5" x14ac:dyDescent="0.3">
      <c r="A19" s="101" t="s">
        <v>86</v>
      </c>
      <c r="B19" s="102" t="s">
        <v>91</v>
      </c>
      <c r="C19" s="102" t="s">
        <v>140</v>
      </c>
      <c r="D19" s="102" t="s">
        <v>140</v>
      </c>
      <c r="E19" s="103">
        <v>100</v>
      </c>
      <c r="F19" s="103">
        <v>100</v>
      </c>
      <c r="G19" s="103">
        <v>100</v>
      </c>
      <c r="H19" s="103">
        <v>85</v>
      </c>
      <c r="I19" s="103">
        <v>88</v>
      </c>
      <c r="J19" s="110">
        <v>1000002204</v>
      </c>
    </row>
    <row r="20" spans="1:10" ht="356.25" x14ac:dyDescent="0.3">
      <c r="A20" s="111" t="s">
        <v>88</v>
      </c>
      <c r="B20" s="102" t="s">
        <v>121</v>
      </c>
      <c r="C20" s="102" t="s">
        <v>140</v>
      </c>
      <c r="D20" s="102" t="s">
        <v>140</v>
      </c>
      <c r="E20" s="103">
        <v>32</v>
      </c>
      <c r="F20" s="103">
        <v>35</v>
      </c>
      <c r="G20" s="103">
        <v>36</v>
      </c>
      <c r="H20" s="103">
        <v>73</v>
      </c>
      <c r="I20" s="103">
        <v>76</v>
      </c>
      <c r="J20" s="110">
        <v>1000002216</v>
      </c>
    </row>
    <row r="21" spans="1:10" ht="409.5" x14ac:dyDescent="0.25">
      <c r="A21" s="101" t="s">
        <v>90</v>
      </c>
      <c r="B21" s="102" t="s">
        <v>122</v>
      </c>
      <c r="C21" s="102" t="s">
        <v>140</v>
      </c>
      <c r="D21" s="102" t="s">
        <v>140</v>
      </c>
      <c r="E21" s="164" t="s">
        <v>117</v>
      </c>
      <c r="F21" s="165"/>
      <c r="G21" s="165"/>
      <c r="H21" s="165"/>
      <c r="I21" s="166"/>
      <c r="J21" s="97"/>
    </row>
    <row r="22" spans="1:10" ht="409.5" x14ac:dyDescent="0.25">
      <c r="A22" s="101" t="s">
        <v>92</v>
      </c>
      <c r="B22" s="102" t="s">
        <v>123</v>
      </c>
      <c r="C22" s="102" t="s">
        <v>140</v>
      </c>
      <c r="D22" s="102" t="s">
        <v>140</v>
      </c>
      <c r="E22" s="164" t="s">
        <v>117</v>
      </c>
      <c r="F22" s="165"/>
      <c r="G22" s="165"/>
      <c r="H22" s="165"/>
      <c r="I22" s="166"/>
      <c r="J22" s="97"/>
    </row>
    <row r="23" spans="1:10" ht="300" x14ac:dyDescent="0.3">
      <c r="A23" s="101" t="s">
        <v>124</v>
      </c>
      <c r="B23" s="102" t="s">
        <v>94</v>
      </c>
      <c r="C23" s="102" t="s">
        <v>140</v>
      </c>
      <c r="D23" s="102" t="s">
        <v>140</v>
      </c>
      <c r="E23" s="103">
        <v>2171</v>
      </c>
      <c r="F23" s="103">
        <v>2234</v>
      </c>
      <c r="G23" s="103">
        <v>2365</v>
      </c>
      <c r="H23" s="103">
        <v>3182</v>
      </c>
      <c r="I23" s="103">
        <v>3309</v>
      </c>
      <c r="J23" s="110">
        <v>1000002206</v>
      </c>
    </row>
    <row r="24" spans="1:10" ht="409.5" x14ac:dyDescent="0.3">
      <c r="A24" s="101" t="s">
        <v>125</v>
      </c>
      <c r="B24" s="102" t="s">
        <v>95</v>
      </c>
      <c r="C24" s="102" t="s">
        <v>140</v>
      </c>
      <c r="D24" s="102" t="s">
        <v>140</v>
      </c>
      <c r="E24" s="103">
        <v>1900</v>
      </c>
      <c r="F24" s="103">
        <v>1900</v>
      </c>
      <c r="G24" s="103">
        <v>1900</v>
      </c>
      <c r="H24" s="103">
        <v>1826</v>
      </c>
      <c r="I24" s="103">
        <v>1899</v>
      </c>
      <c r="J24" s="110">
        <v>1000002206</v>
      </c>
    </row>
    <row r="25" spans="1:10" ht="18.75" x14ac:dyDescent="0.25">
      <c r="A25" s="159" t="s">
        <v>126</v>
      </c>
      <c r="B25" s="168" t="s">
        <v>96</v>
      </c>
      <c r="C25" s="169"/>
      <c r="D25" s="170"/>
      <c r="E25" s="158">
        <v>90199</v>
      </c>
      <c r="F25" s="158">
        <v>79700</v>
      </c>
      <c r="G25" s="158">
        <v>95866</v>
      </c>
      <c r="H25" s="158">
        <v>91877</v>
      </c>
      <c r="I25" s="158">
        <v>95492</v>
      </c>
      <c r="J25" s="97"/>
    </row>
    <row r="26" spans="1:10" ht="18.75" x14ac:dyDescent="0.25">
      <c r="A26" s="159"/>
      <c r="B26" s="168" t="s">
        <v>97</v>
      </c>
      <c r="C26" s="169"/>
      <c r="D26" s="170"/>
      <c r="E26" s="158"/>
      <c r="F26" s="158"/>
      <c r="G26" s="158"/>
      <c r="H26" s="158"/>
      <c r="I26" s="158"/>
      <c r="J26" s="97"/>
    </row>
    <row r="27" spans="1:10" ht="150" x14ac:dyDescent="0.3">
      <c r="A27" s="101" t="s">
        <v>131</v>
      </c>
      <c r="B27" s="102" t="s">
        <v>98</v>
      </c>
      <c r="C27" s="102" t="s">
        <v>140</v>
      </c>
      <c r="D27" s="102" t="s">
        <v>140</v>
      </c>
      <c r="E27" s="103">
        <v>29300</v>
      </c>
      <c r="F27" s="109">
        <v>29630</v>
      </c>
      <c r="G27" s="109">
        <v>30830</v>
      </c>
      <c r="H27" s="109">
        <v>30255</v>
      </c>
      <c r="I27" s="109">
        <v>31405</v>
      </c>
      <c r="J27" s="110">
        <v>1000002209</v>
      </c>
    </row>
    <row r="28" spans="1:10" ht="187.5" x14ac:dyDescent="0.3">
      <c r="A28" s="101" t="s">
        <v>132</v>
      </c>
      <c r="B28" s="102" t="s">
        <v>99</v>
      </c>
      <c r="C28" s="102" t="s">
        <v>140</v>
      </c>
      <c r="D28" s="102" t="s">
        <v>140</v>
      </c>
      <c r="E28" s="103">
        <v>59502</v>
      </c>
      <c r="F28" s="109">
        <v>48680</v>
      </c>
      <c r="G28" s="114">
        <v>63590</v>
      </c>
      <c r="H28" s="109">
        <v>59439</v>
      </c>
      <c r="I28" s="109">
        <v>61817</v>
      </c>
      <c r="J28" s="110">
        <v>1000002210</v>
      </c>
    </row>
    <row r="29" spans="1:10" ht="168.75" x14ac:dyDescent="0.3">
      <c r="A29" s="101" t="s">
        <v>133</v>
      </c>
      <c r="B29" s="102" t="s">
        <v>100</v>
      </c>
      <c r="C29" s="102" t="s">
        <v>140</v>
      </c>
      <c r="D29" s="102" t="s">
        <v>140</v>
      </c>
      <c r="E29" s="103">
        <v>1397</v>
      </c>
      <c r="F29" s="109">
        <v>1390</v>
      </c>
      <c r="G29" s="109">
        <v>1446</v>
      </c>
      <c r="H29" s="109">
        <v>2183</v>
      </c>
      <c r="I29" s="109">
        <v>2270</v>
      </c>
      <c r="J29" s="110">
        <v>1000002210</v>
      </c>
    </row>
    <row r="30" spans="1:10" ht="112.5" x14ac:dyDescent="0.3">
      <c r="A30" s="101">
        <v>14</v>
      </c>
      <c r="B30" s="102" t="s">
        <v>127</v>
      </c>
      <c r="C30" s="102" t="s">
        <v>140</v>
      </c>
      <c r="D30" s="102" t="s">
        <v>140</v>
      </c>
      <c r="E30" s="103">
        <v>500</v>
      </c>
      <c r="F30" s="103">
        <v>1000</v>
      </c>
      <c r="G30" s="103">
        <v>1000</v>
      </c>
      <c r="H30" s="103">
        <v>1000</v>
      </c>
      <c r="I30" s="103">
        <v>1000</v>
      </c>
      <c r="J30" s="110">
        <v>1000002216</v>
      </c>
    </row>
    <row r="31" spans="1:10" ht="56.25" x14ac:dyDescent="0.3">
      <c r="A31" s="100"/>
      <c r="B31" s="104" t="s">
        <v>103</v>
      </c>
      <c r="C31" s="105"/>
      <c r="D31" s="105"/>
      <c r="E31" s="106">
        <v>98559</v>
      </c>
      <c r="F31" s="106">
        <v>86298</v>
      </c>
      <c r="G31" s="106">
        <v>102607</v>
      </c>
      <c r="H31" s="106">
        <v>98602</v>
      </c>
      <c r="I31" s="106">
        <v>102446</v>
      </c>
      <c r="J31" s="97"/>
    </row>
    <row r="33" spans="2:9" ht="45" x14ac:dyDescent="0.25">
      <c r="B33" s="98" t="s">
        <v>138</v>
      </c>
      <c r="C33" s="112">
        <v>488512</v>
      </c>
      <c r="D33" s="112"/>
      <c r="E33" s="97"/>
      <c r="F33" s="97"/>
      <c r="G33" s="97"/>
      <c r="H33" s="97"/>
      <c r="I33" s="97"/>
    </row>
    <row r="34" spans="2:9" ht="120" x14ac:dyDescent="0.25">
      <c r="B34" s="98" t="s">
        <v>137</v>
      </c>
      <c r="C34" s="112">
        <v>485953</v>
      </c>
      <c r="D34" s="112"/>
      <c r="E34" s="112">
        <v>96000</v>
      </c>
      <c r="F34" s="112">
        <v>86298</v>
      </c>
      <c r="G34" s="112">
        <v>102607</v>
      </c>
      <c r="H34" s="112">
        <v>98602</v>
      </c>
      <c r="I34" s="112">
        <v>102446</v>
      </c>
    </row>
    <row r="37" spans="2:9" x14ac:dyDescent="0.25">
      <c r="B37" s="97"/>
      <c r="C37" s="97"/>
      <c r="D37" s="97"/>
      <c r="E37" s="112"/>
      <c r="F37" s="97"/>
      <c r="G37" s="97"/>
      <c r="H37" s="97"/>
      <c r="I37" s="97"/>
    </row>
  </sheetData>
  <mergeCells count="23">
    <mergeCell ref="E16:I16"/>
    <mergeCell ref="E1:I1"/>
    <mergeCell ref="E2:H2"/>
    <mergeCell ref="E4:G4"/>
    <mergeCell ref="E5:I5"/>
    <mergeCell ref="A8:I8"/>
    <mergeCell ref="A9:I9"/>
    <mergeCell ref="A11:A12"/>
    <mergeCell ref="B11:B12"/>
    <mergeCell ref="C11:C12"/>
    <mergeCell ref="E11:I11"/>
    <mergeCell ref="E14:I14"/>
    <mergeCell ref="D11:D12"/>
    <mergeCell ref="E21:I21"/>
    <mergeCell ref="E22:I22"/>
    <mergeCell ref="A25:A26"/>
    <mergeCell ref="E25:E26"/>
    <mergeCell ref="F25:F26"/>
    <mergeCell ref="G25:G26"/>
    <mergeCell ref="H25:H26"/>
    <mergeCell ref="I25:I26"/>
    <mergeCell ref="B25:D25"/>
    <mergeCell ref="B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32" workbookViewId="0">
      <selection activeCell="D64" sqref="D64"/>
    </sheetView>
  </sheetViews>
  <sheetFormatPr defaultRowHeight="15" x14ac:dyDescent="0.25"/>
  <cols>
    <col min="1" max="1" width="7" style="115" customWidth="1"/>
    <col min="2" max="2" width="36.85546875" style="115" customWidth="1"/>
    <col min="3" max="3" width="23.5703125" style="115" customWidth="1"/>
    <col min="4" max="4" width="18" style="115" customWidth="1"/>
    <col min="5" max="9" width="16.7109375" style="115" customWidth="1"/>
    <col min="10" max="10" width="3.28515625" style="116" customWidth="1"/>
    <col min="11" max="11" width="11.5703125" style="79" bestFit="1" customWidth="1"/>
    <col min="12" max="12" width="9.140625" style="79"/>
  </cols>
  <sheetData>
    <row r="1" spans="1:10" ht="15" customHeight="1" x14ac:dyDescent="0.25">
      <c r="E1" s="176" t="s">
        <v>107</v>
      </c>
      <c r="F1" s="176"/>
      <c r="G1" s="176"/>
      <c r="H1" s="176"/>
      <c r="I1" s="176"/>
    </row>
    <row r="2" spans="1:10" ht="15" customHeight="1" x14ac:dyDescent="0.25">
      <c r="E2" s="176" t="s">
        <v>129</v>
      </c>
      <c r="F2" s="176"/>
      <c r="G2" s="176"/>
      <c r="H2" s="176"/>
    </row>
    <row r="3" spans="1:10" ht="15.75" x14ac:dyDescent="0.25">
      <c r="G3" s="117"/>
    </row>
    <row r="4" spans="1:10" x14ac:dyDescent="0.25">
      <c r="E4" s="177" t="s">
        <v>108</v>
      </c>
      <c r="F4" s="177"/>
      <c r="G4" s="177"/>
      <c r="H4" s="118"/>
      <c r="I4" s="118"/>
    </row>
    <row r="5" spans="1:10" ht="80.25" customHeight="1" x14ac:dyDescent="0.25">
      <c r="E5" s="177" t="s">
        <v>109</v>
      </c>
      <c r="F5" s="177"/>
      <c r="G5" s="177"/>
      <c r="H5" s="177"/>
      <c r="I5" s="177"/>
    </row>
    <row r="6" spans="1:10" ht="15.75" x14ac:dyDescent="0.25">
      <c r="G6" s="117"/>
    </row>
    <row r="8" spans="1:10" ht="36" customHeight="1" x14ac:dyDescent="0.25">
      <c r="A8" s="178" t="s">
        <v>130</v>
      </c>
      <c r="B8" s="178"/>
      <c r="C8" s="178"/>
      <c r="D8" s="178"/>
      <c r="E8" s="178"/>
      <c r="F8" s="178"/>
      <c r="G8" s="178"/>
      <c r="H8" s="178"/>
      <c r="I8" s="178"/>
    </row>
    <row r="9" spans="1:10" ht="42" customHeight="1" x14ac:dyDescent="0.25">
      <c r="A9" s="178" t="s">
        <v>128</v>
      </c>
      <c r="B9" s="178"/>
      <c r="C9" s="178"/>
      <c r="D9" s="178"/>
      <c r="E9" s="178"/>
      <c r="F9" s="178"/>
      <c r="G9" s="178"/>
      <c r="H9" s="178"/>
      <c r="I9" s="178"/>
    </row>
    <row r="11" spans="1:10" ht="39" customHeight="1" x14ac:dyDescent="0.25">
      <c r="A11" s="167" t="s">
        <v>73</v>
      </c>
      <c r="B11" s="167" t="s">
        <v>74</v>
      </c>
      <c r="C11" s="171" t="s">
        <v>141</v>
      </c>
      <c r="D11" s="171" t="s">
        <v>142</v>
      </c>
      <c r="E11" s="167" t="s">
        <v>76</v>
      </c>
      <c r="F11" s="167"/>
      <c r="G11" s="167"/>
      <c r="H11" s="167"/>
      <c r="I11" s="167"/>
    </row>
    <row r="12" spans="1:10" ht="39" customHeight="1" x14ac:dyDescent="0.25">
      <c r="A12" s="167"/>
      <c r="B12" s="167"/>
      <c r="C12" s="172"/>
      <c r="D12" s="172"/>
      <c r="E12" s="100" t="s">
        <v>110</v>
      </c>
      <c r="F12" s="100" t="s">
        <v>111</v>
      </c>
      <c r="G12" s="100" t="s">
        <v>112</v>
      </c>
      <c r="H12" s="100" t="s">
        <v>113</v>
      </c>
      <c r="I12" s="100" t="s">
        <v>114</v>
      </c>
    </row>
    <row r="13" spans="1:10" ht="168.75" x14ac:dyDescent="0.25">
      <c r="A13" s="101" t="s">
        <v>77</v>
      </c>
      <c r="B13" s="102" t="s">
        <v>78</v>
      </c>
      <c r="C13" s="101" t="s">
        <v>140</v>
      </c>
      <c r="D13" s="101" t="str">
        <f>C13</f>
        <v>КУМИ</v>
      </c>
      <c r="E13" s="101">
        <f>820-181</f>
        <v>639</v>
      </c>
      <c r="F13" s="101">
        <v>820</v>
      </c>
      <c r="G13" s="101">
        <v>820</v>
      </c>
      <c r="H13" s="101">
        <v>113</v>
      </c>
      <c r="I13" s="101">
        <v>118</v>
      </c>
      <c r="J13" s="116">
        <v>1000002208</v>
      </c>
    </row>
    <row r="14" spans="1:10" ht="105" customHeight="1" x14ac:dyDescent="0.25">
      <c r="A14" s="101" t="s">
        <v>115</v>
      </c>
      <c r="B14" s="102" t="s">
        <v>116</v>
      </c>
      <c r="C14" s="101" t="s">
        <v>140</v>
      </c>
      <c r="D14" s="101" t="str">
        <f t="shared" ref="D14:D29" si="0">C14</f>
        <v>КУМИ</v>
      </c>
      <c r="E14" s="173" t="s">
        <v>117</v>
      </c>
      <c r="F14" s="174"/>
      <c r="G14" s="174"/>
      <c r="H14" s="174"/>
      <c r="I14" s="175"/>
    </row>
    <row r="15" spans="1:10" ht="192.75" customHeight="1" x14ac:dyDescent="0.25">
      <c r="A15" s="101" t="s">
        <v>118</v>
      </c>
      <c r="B15" s="102" t="s">
        <v>119</v>
      </c>
      <c r="C15" s="101" t="s">
        <v>140</v>
      </c>
      <c r="D15" s="101" t="str">
        <f t="shared" si="0"/>
        <v>КУМИ</v>
      </c>
      <c r="E15" s="101">
        <f>315+2505</f>
        <v>2820</v>
      </c>
      <c r="F15" s="101">
        <v>279</v>
      </c>
      <c r="G15" s="101">
        <v>290</v>
      </c>
      <c r="H15" s="101">
        <v>268</v>
      </c>
      <c r="I15" s="101">
        <v>279</v>
      </c>
      <c r="J15" s="116" t="s">
        <v>139</v>
      </c>
    </row>
    <row r="16" spans="1:10" ht="84" customHeight="1" x14ac:dyDescent="0.25">
      <c r="A16" s="107" t="s">
        <v>120</v>
      </c>
      <c r="B16" s="108" t="s">
        <v>85</v>
      </c>
      <c r="C16" s="107" t="s">
        <v>140</v>
      </c>
      <c r="D16" s="101" t="str">
        <f t="shared" si="0"/>
        <v>КУМИ</v>
      </c>
      <c r="E16" s="173" t="s">
        <v>117</v>
      </c>
      <c r="F16" s="174"/>
      <c r="G16" s="174"/>
      <c r="H16" s="174"/>
      <c r="I16" s="175"/>
    </row>
    <row r="17" spans="1:12" ht="225" x14ac:dyDescent="0.25">
      <c r="A17" s="101" t="s">
        <v>82</v>
      </c>
      <c r="B17" s="102" t="s">
        <v>89</v>
      </c>
      <c r="C17" s="101" t="s">
        <v>140</v>
      </c>
      <c r="D17" s="101" t="str">
        <f t="shared" si="0"/>
        <v>КУМИ</v>
      </c>
      <c r="E17" s="101">
        <f>819-E13</f>
        <v>180</v>
      </c>
      <c r="F17" s="101">
        <f>1000-F13</f>
        <v>180</v>
      </c>
      <c r="G17" s="101">
        <f>1000-G13</f>
        <v>180</v>
      </c>
      <c r="H17" s="101">
        <v>111</v>
      </c>
      <c r="I17" s="101">
        <v>115</v>
      </c>
      <c r="J17" s="116">
        <v>1000002208</v>
      </c>
    </row>
    <row r="18" spans="1:12" ht="112.5" x14ac:dyDescent="0.25">
      <c r="A18" s="101" t="s">
        <v>84</v>
      </c>
      <c r="B18" s="102" t="s">
        <v>91</v>
      </c>
      <c r="C18" s="101" t="s">
        <v>140</v>
      </c>
      <c r="D18" s="101" t="str">
        <f t="shared" si="0"/>
        <v>КУМИ</v>
      </c>
      <c r="E18" s="101">
        <v>100</v>
      </c>
      <c r="F18" s="101">
        <v>100</v>
      </c>
      <c r="G18" s="101">
        <v>100</v>
      </c>
      <c r="H18" s="101">
        <v>85</v>
      </c>
      <c r="I18" s="101">
        <v>88</v>
      </c>
      <c r="J18" s="116">
        <v>1000002204</v>
      </c>
    </row>
    <row r="19" spans="1:12" ht="93.75" x14ac:dyDescent="0.25">
      <c r="A19" s="111">
        <v>7</v>
      </c>
      <c r="B19" s="102" t="s">
        <v>121</v>
      </c>
      <c r="C19" s="101" t="s">
        <v>140</v>
      </c>
      <c r="D19" s="101" t="str">
        <f t="shared" si="0"/>
        <v>КУМИ</v>
      </c>
      <c r="E19" s="101">
        <v>32</v>
      </c>
      <c r="F19" s="101">
        <v>35</v>
      </c>
      <c r="G19" s="101">
        <v>36</v>
      </c>
      <c r="H19" s="101">
        <v>73</v>
      </c>
      <c r="I19" s="101">
        <v>76</v>
      </c>
      <c r="J19" s="116">
        <v>1000002216</v>
      </c>
    </row>
    <row r="20" spans="1:12" ht="112.5" x14ac:dyDescent="0.25">
      <c r="A20" s="101" t="s">
        <v>88</v>
      </c>
      <c r="B20" s="102" t="s">
        <v>122</v>
      </c>
      <c r="C20" s="101" t="s">
        <v>140</v>
      </c>
      <c r="D20" s="101" t="str">
        <f t="shared" si="0"/>
        <v>КУМИ</v>
      </c>
      <c r="E20" s="173" t="s">
        <v>117</v>
      </c>
      <c r="F20" s="174"/>
      <c r="G20" s="174"/>
      <c r="H20" s="174"/>
      <c r="I20" s="175"/>
    </row>
    <row r="21" spans="1:12" ht="112.5" x14ac:dyDescent="0.25">
      <c r="A21" s="101" t="s">
        <v>90</v>
      </c>
      <c r="B21" s="102" t="s">
        <v>123</v>
      </c>
      <c r="C21" s="101" t="s">
        <v>140</v>
      </c>
      <c r="D21" s="101" t="str">
        <f t="shared" si="0"/>
        <v>КУМИ</v>
      </c>
      <c r="E21" s="173" t="s">
        <v>117</v>
      </c>
      <c r="F21" s="174"/>
      <c r="G21" s="174"/>
      <c r="H21" s="174"/>
      <c r="I21" s="175"/>
    </row>
    <row r="22" spans="1:12" ht="75" x14ac:dyDescent="0.25">
      <c r="A22" s="101" t="s">
        <v>92</v>
      </c>
      <c r="B22" s="102" t="s">
        <v>94</v>
      </c>
      <c r="C22" s="101" t="s">
        <v>140</v>
      </c>
      <c r="D22" s="101" t="str">
        <f t="shared" si="0"/>
        <v>КУМИ</v>
      </c>
      <c r="E22" s="101">
        <v>3371.5</v>
      </c>
      <c r="F22" s="101">
        <v>3434</v>
      </c>
      <c r="G22" s="101">
        <v>2365</v>
      </c>
      <c r="H22" s="101">
        <v>3182</v>
      </c>
      <c r="I22" s="101">
        <v>3309</v>
      </c>
      <c r="J22" s="116">
        <v>1000002206</v>
      </c>
    </row>
    <row r="23" spans="1:12" ht="112.5" x14ac:dyDescent="0.25">
      <c r="A23" s="101" t="s">
        <v>124</v>
      </c>
      <c r="B23" s="102" t="s">
        <v>95</v>
      </c>
      <c r="C23" s="101" t="s">
        <v>140</v>
      </c>
      <c r="D23" s="101" t="str">
        <f t="shared" si="0"/>
        <v>КУМИ</v>
      </c>
      <c r="E23" s="101">
        <v>1900</v>
      </c>
      <c r="F23" s="101">
        <v>1900</v>
      </c>
      <c r="G23" s="101">
        <v>1900</v>
      </c>
      <c r="H23" s="101">
        <v>1826</v>
      </c>
      <c r="I23" s="101">
        <v>1899</v>
      </c>
      <c r="J23" s="116">
        <v>1000002206</v>
      </c>
    </row>
    <row r="24" spans="1:12" ht="62.25" customHeight="1" x14ac:dyDescent="0.25">
      <c r="A24" s="159" t="s">
        <v>125</v>
      </c>
      <c r="B24" s="168" t="s">
        <v>96</v>
      </c>
      <c r="C24" s="169"/>
      <c r="D24" s="170"/>
      <c r="E24" s="159">
        <f>E26+E27+E28</f>
        <v>106168</v>
      </c>
      <c r="F24" s="159">
        <f t="shared" ref="F24:I24" si="1">F26+F27+F28</f>
        <v>82700</v>
      </c>
      <c r="G24" s="159">
        <f t="shared" si="1"/>
        <v>95866</v>
      </c>
      <c r="H24" s="159">
        <f t="shared" si="1"/>
        <v>91877</v>
      </c>
      <c r="I24" s="159">
        <f t="shared" si="1"/>
        <v>95492</v>
      </c>
    </row>
    <row r="25" spans="1:12" ht="18.75" customHeight="1" x14ac:dyDescent="0.25">
      <c r="A25" s="159"/>
      <c r="B25" s="168" t="s">
        <v>97</v>
      </c>
      <c r="C25" s="169"/>
      <c r="D25" s="170"/>
      <c r="E25" s="159"/>
      <c r="F25" s="159"/>
      <c r="G25" s="159"/>
      <c r="H25" s="159"/>
      <c r="I25" s="159"/>
    </row>
    <row r="26" spans="1:12" ht="57.75" x14ac:dyDescent="0.25">
      <c r="A26" s="101" t="s">
        <v>143</v>
      </c>
      <c r="B26" s="102" t="s">
        <v>98</v>
      </c>
      <c r="C26" s="101" t="s">
        <v>140</v>
      </c>
      <c r="D26" s="101" t="str">
        <f t="shared" si="0"/>
        <v>КУМИ</v>
      </c>
      <c r="E26" s="101">
        <v>33163</v>
      </c>
      <c r="F26" s="119">
        <v>29630</v>
      </c>
      <c r="G26" s="119">
        <v>30830</v>
      </c>
      <c r="H26" s="119">
        <v>30255</v>
      </c>
      <c r="I26" s="119">
        <v>31405</v>
      </c>
      <c r="J26" s="116">
        <v>1000002209</v>
      </c>
    </row>
    <row r="27" spans="1:12" ht="57.75" x14ac:dyDescent="0.25">
      <c r="A27" s="101" t="s">
        <v>144</v>
      </c>
      <c r="B27" s="102" t="s">
        <v>99</v>
      </c>
      <c r="C27" s="101" t="s">
        <v>140</v>
      </c>
      <c r="D27" s="101" t="str">
        <f t="shared" si="0"/>
        <v>КУМИ</v>
      </c>
      <c r="E27" s="101">
        <v>71139</v>
      </c>
      <c r="F27" s="119">
        <v>51680</v>
      </c>
      <c r="G27" s="120">
        <v>63590</v>
      </c>
      <c r="H27" s="119">
        <v>59439</v>
      </c>
      <c r="I27" s="119">
        <v>61817</v>
      </c>
      <c r="J27" s="116">
        <v>1000002210</v>
      </c>
    </row>
    <row r="28" spans="1:12" ht="79.5" customHeight="1" x14ac:dyDescent="0.25">
      <c r="A28" s="101" t="s">
        <v>145</v>
      </c>
      <c r="B28" s="102" t="s">
        <v>100</v>
      </c>
      <c r="C28" s="101" t="s">
        <v>140</v>
      </c>
      <c r="D28" s="101" t="str">
        <f t="shared" si="0"/>
        <v>КУМИ</v>
      </c>
      <c r="E28" s="101">
        <v>1866</v>
      </c>
      <c r="F28" s="119">
        <v>1390</v>
      </c>
      <c r="G28" s="119">
        <v>1446</v>
      </c>
      <c r="H28" s="119">
        <v>2183</v>
      </c>
      <c r="I28" s="119">
        <v>2270</v>
      </c>
      <c r="J28" s="116">
        <v>1000002210</v>
      </c>
    </row>
    <row r="29" spans="1:12" ht="81" customHeight="1" x14ac:dyDescent="0.25">
      <c r="A29" s="101">
        <v>13</v>
      </c>
      <c r="B29" s="102" t="s">
        <v>127</v>
      </c>
      <c r="C29" s="101" t="s">
        <v>140</v>
      </c>
      <c r="D29" s="101" t="str">
        <f t="shared" si="0"/>
        <v>КУМИ</v>
      </c>
      <c r="E29" s="101"/>
      <c r="F29" s="101">
        <v>1000</v>
      </c>
      <c r="G29" s="101">
        <v>1000</v>
      </c>
      <c r="H29" s="101">
        <v>1000</v>
      </c>
      <c r="I29" s="101">
        <v>1000</v>
      </c>
      <c r="J29" s="116">
        <v>1000002216</v>
      </c>
    </row>
    <row r="30" spans="1:12" s="97" customFormat="1" ht="99" customHeight="1" x14ac:dyDescent="0.25">
      <c r="A30" s="101">
        <v>14</v>
      </c>
      <c r="B30" s="123" t="s">
        <v>147</v>
      </c>
      <c r="C30" s="101" t="s">
        <v>140</v>
      </c>
      <c r="D30" s="101" t="str">
        <f t="shared" ref="D30" si="2">C30</f>
        <v>КУМИ</v>
      </c>
      <c r="E30" s="159" t="s">
        <v>117</v>
      </c>
      <c r="F30" s="159"/>
      <c r="G30" s="159"/>
      <c r="H30" s="159"/>
      <c r="I30" s="159"/>
      <c r="J30" s="116"/>
      <c r="K30" s="98"/>
      <c r="L30" s="98"/>
    </row>
    <row r="31" spans="1:12" s="97" customFormat="1" ht="153" customHeight="1" x14ac:dyDescent="0.25">
      <c r="A31" s="101">
        <v>15</v>
      </c>
      <c r="B31" s="123" t="s">
        <v>146</v>
      </c>
      <c r="C31" s="101" t="s">
        <v>140</v>
      </c>
      <c r="D31" s="101" t="str">
        <f t="shared" ref="D31" si="3">C31</f>
        <v>КУМИ</v>
      </c>
      <c r="E31" s="159" t="s">
        <v>117</v>
      </c>
      <c r="F31" s="159"/>
      <c r="G31" s="159"/>
      <c r="H31" s="159"/>
      <c r="I31" s="159"/>
      <c r="J31" s="116"/>
      <c r="K31" s="98"/>
      <c r="L31" s="98"/>
    </row>
    <row r="32" spans="1:12" ht="18.75" x14ac:dyDescent="0.25">
      <c r="A32" s="100"/>
      <c r="B32" s="104" t="s">
        <v>103</v>
      </c>
      <c r="C32" s="101"/>
      <c r="D32" s="101"/>
      <c r="E32" s="121">
        <f>E29+E24+E23+E22+E19+E18+E17++E15+E13</f>
        <v>115210.5</v>
      </c>
      <c r="F32" s="121">
        <f t="shared" ref="F32:I32" si="4">F29+F24+F23+F22+F19+F18+F17++F15+F13</f>
        <v>90448</v>
      </c>
      <c r="G32" s="121">
        <f t="shared" si="4"/>
        <v>102557</v>
      </c>
      <c r="H32" s="121">
        <f t="shared" si="4"/>
        <v>98535</v>
      </c>
      <c r="I32" s="121">
        <f t="shared" si="4"/>
        <v>102376</v>
      </c>
    </row>
    <row r="34" spans="2:9" x14ac:dyDescent="0.25">
      <c r="B34" s="115" t="s">
        <v>138</v>
      </c>
      <c r="C34" s="122">
        <f>E32+F32+G32+H32+I32</f>
        <v>509126.5</v>
      </c>
      <c r="D34" s="122"/>
    </row>
    <row r="35" spans="2:9" ht="30" x14ac:dyDescent="0.25">
      <c r="B35" s="115" t="s">
        <v>137</v>
      </c>
      <c r="C35" s="122">
        <f>E35+F35+G35+H35+I35</f>
        <v>506621.5</v>
      </c>
      <c r="D35" s="122"/>
      <c r="E35" s="122">
        <f>E32-2505</f>
        <v>112705.5</v>
      </c>
      <c r="F35" s="122">
        <f>F32</f>
        <v>90448</v>
      </c>
      <c r="G35" s="122">
        <f t="shared" ref="G35:I35" si="5">G32</f>
        <v>102557</v>
      </c>
      <c r="H35" s="122">
        <f t="shared" si="5"/>
        <v>98535</v>
      </c>
      <c r="I35" s="122">
        <f t="shared" si="5"/>
        <v>102376</v>
      </c>
    </row>
    <row r="38" spans="2:9" x14ac:dyDescent="0.25">
      <c r="E38" s="122"/>
    </row>
  </sheetData>
  <autoFilter ref="A10:J32"/>
  <mergeCells count="25">
    <mergeCell ref="E30:I30"/>
    <mergeCell ref="E31:I31"/>
    <mergeCell ref="E16:I16"/>
    <mergeCell ref="E1:I1"/>
    <mergeCell ref="E2:H2"/>
    <mergeCell ref="E4:G4"/>
    <mergeCell ref="E5:I5"/>
    <mergeCell ref="A8:I8"/>
    <mergeCell ref="A9:I9"/>
    <mergeCell ref="A11:A12"/>
    <mergeCell ref="B11:B12"/>
    <mergeCell ref="C11:C12"/>
    <mergeCell ref="E11:I11"/>
    <mergeCell ref="E14:I14"/>
    <mergeCell ref="D11:D12"/>
    <mergeCell ref="E20:I20"/>
    <mergeCell ref="E21:I21"/>
    <mergeCell ref="A24:A25"/>
    <mergeCell ref="E24:E25"/>
    <mergeCell ref="F24:F25"/>
    <mergeCell ref="G24:G25"/>
    <mergeCell ref="H24:H25"/>
    <mergeCell ref="I24:I25"/>
    <mergeCell ref="B24:D24"/>
    <mergeCell ref="B25:D25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E2" sqref="E2:H2"/>
    </sheetView>
  </sheetViews>
  <sheetFormatPr defaultRowHeight="15" x14ac:dyDescent="0.25"/>
  <cols>
    <col min="1" max="1" width="7" style="115" customWidth="1"/>
    <col min="2" max="2" width="36.85546875" style="115" customWidth="1"/>
    <col min="3" max="3" width="23.5703125" style="115" customWidth="1"/>
    <col min="4" max="4" width="18" style="115" customWidth="1"/>
    <col min="5" max="9" width="16.7109375" style="115" customWidth="1"/>
    <col min="10" max="10" width="3.28515625" style="116" customWidth="1"/>
    <col min="11" max="11" width="11.5703125" style="98" bestFit="1" customWidth="1"/>
    <col min="12" max="12" width="9.140625" style="98"/>
    <col min="13" max="16384" width="9.140625" style="97"/>
  </cols>
  <sheetData>
    <row r="1" spans="1:10" ht="15" customHeight="1" x14ac:dyDescent="0.25">
      <c r="E1" s="176" t="s">
        <v>148</v>
      </c>
      <c r="F1" s="176"/>
      <c r="G1" s="176"/>
      <c r="H1" s="176"/>
      <c r="I1" s="176"/>
    </row>
    <row r="2" spans="1:10" ht="32.25" customHeight="1" x14ac:dyDescent="0.25">
      <c r="E2" s="176" t="s">
        <v>150</v>
      </c>
      <c r="F2" s="176"/>
      <c r="G2" s="176"/>
      <c r="H2" s="176"/>
    </row>
    <row r="3" spans="1:10" ht="15.75" x14ac:dyDescent="0.25">
      <c r="G3" s="127"/>
    </row>
    <row r="4" spans="1:10" x14ac:dyDescent="0.25">
      <c r="E4" s="177" t="s">
        <v>108</v>
      </c>
      <c r="F4" s="177"/>
      <c r="G4" s="177"/>
      <c r="H4" s="118"/>
      <c r="I4" s="118"/>
    </row>
    <row r="5" spans="1:10" ht="80.25" customHeight="1" x14ac:dyDescent="0.25">
      <c r="E5" s="177" t="s">
        <v>109</v>
      </c>
      <c r="F5" s="177"/>
      <c r="G5" s="177"/>
      <c r="H5" s="177"/>
      <c r="I5" s="177"/>
    </row>
    <row r="6" spans="1:10" ht="15.75" x14ac:dyDescent="0.25">
      <c r="G6" s="127"/>
    </row>
    <row r="8" spans="1:10" ht="36" customHeight="1" x14ac:dyDescent="0.25">
      <c r="A8" s="178" t="s">
        <v>130</v>
      </c>
      <c r="B8" s="178"/>
      <c r="C8" s="178"/>
      <c r="D8" s="178"/>
      <c r="E8" s="178"/>
      <c r="F8" s="178"/>
      <c r="G8" s="178"/>
      <c r="H8" s="178"/>
      <c r="I8" s="178"/>
    </row>
    <row r="9" spans="1:10" ht="42" customHeight="1" x14ac:dyDescent="0.25">
      <c r="A9" s="178" t="s">
        <v>128</v>
      </c>
      <c r="B9" s="178"/>
      <c r="C9" s="178"/>
      <c r="D9" s="178"/>
      <c r="E9" s="178"/>
      <c r="F9" s="178"/>
      <c r="G9" s="178"/>
      <c r="H9" s="178"/>
      <c r="I9" s="178"/>
    </row>
    <row r="11" spans="1:10" ht="39" customHeight="1" x14ac:dyDescent="0.25">
      <c r="A11" s="167" t="s">
        <v>73</v>
      </c>
      <c r="B11" s="167" t="s">
        <v>74</v>
      </c>
      <c r="C11" s="171" t="s">
        <v>141</v>
      </c>
      <c r="D11" s="171" t="s">
        <v>142</v>
      </c>
      <c r="E11" s="167" t="s">
        <v>76</v>
      </c>
      <c r="F11" s="167"/>
      <c r="G11" s="167"/>
      <c r="H11" s="167"/>
      <c r="I11" s="167"/>
    </row>
    <row r="12" spans="1:10" ht="39" customHeight="1" x14ac:dyDescent="0.25">
      <c r="A12" s="167"/>
      <c r="B12" s="167"/>
      <c r="C12" s="172"/>
      <c r="D12" s="172"/>
      <c r="E12" s="124" t="s">
        <v>110</v>
      </c>
      <c r="F12" s="124" t="s">
        <v>111</v>
      </c>
      <c r="G12" s="124" t="s">
        <v>112</v>
      </c>
      <c r="H12" s="124" t="s">
        <v>113</v>
      </c>
      <c r="I12" s="124" t="s">
        <v>114</v>
      </c>
    </row>
    <row r="13" spans="1:10" ht="168.75" x14ac:dyDescent="0.25">
      <c r="A13" s="125" t="s">
        <v>77</v>
      </c>
      <c r="B13" s="126" t="s">
        <v>78</v>
      </c>
      <c r="C13" s="125" t="s">
        <v>140</v>
      </c>
      <c r="D13" s="125" t="str">
        <f>C13</f>
        <v>КУМИ</v>
      </c>
      <c r="E13" s="125">
        <v>269</v>
      </c>
      <c r="F13" s="125">
        <v>360</v>
      </c>
      <c r="G13" s="125">
        <v>390</v>
      </c>
      <c r="H13" s="125">
        <v>430</v>
      </c>
      <c r="I13" s="125">
        <v>870</v>
      </c>
      <c r="J13" s="128">
        <v>1000002208</v>
      </c>
    </row>
    <row r="14" spans="1:10" ht="105" customHeight="1" x14ac:dyDescent="0.25">
      <c r="A14" s="125" t="s">
        <v>115</v>
      </c>
      <c r="B14" s="126" t="s">
        <v>116</v>
      </c>
      <c r="C14" s="125" t="s">
        <v>140</v>
      </c>
      <c r="D14" s="125" t="str">
        <f t="shared" ref="D14:D31" si="0">C14</f>
        <v>КУМИ</v>
      </c>
      <c r="E14" s="173" t="s">
        <v>117</v>
      </c>
      <c r="F14" s="174"/>
      <c r="G14" s="174"/>
      <c r="H14" s="174"/>
      <c r="I14" s="175"/>
    </row>
    <row r="15" spans="1:10" ht="192.75" customHeight="1" x14ac:dyDescent="0.25">
      <c r="A15" s="125" t="s">
        <v>118</v>
      </c>
      <c r="B15" s="126" t="s">
        <v>119</v>
      </c>
      <c r="C15" s="125" t="s">
        <v>140</v>
      </c>
      <c r="D15" s="125" t="str">
        <f t="shared" si="0"/>
        <v>КУМИ</v>
      </c>
      <c r="E15" s="125">
        <f>325+309</f>
        <v>634</v>
      </c>
      <c r="F15" s="125"/>
      <c r="G15" s="125">
        <v>279</v>
      </c>
      <c r="H15" s="125">
        <f>610+290+35-35</f>
        <v>900</v>
      </c>
      <c r="I15" s="125">
        <v>279</v>
      </c>
      <c r="J15" s="116" t="s">
        <v>139</v>
      </c>
    </row>
    <row r="16" spans="1:10" ht="84" customHeight="1" x14ac:dyDescent="0.25">
      <c r="A16" s="107" t="s">
        <v>120</v>
      </c>
      <c r="B16" s="108" t="s">
        <v>85</v>
      </c>
      <c r="C16" s="107" t="s">
        <v>140</v>
      </c>
      <c r="D16" s="125" t="str">
        <f t="shared" si="0"/>
        <v>КУМИ</v>
      </c>
      <c r="E16" s="173" t="s">
        <v>117</v>
      </c>
      <c r="F16" s="174"/>
      <c r="G16" s="174"/>
      <c r="H16" s="174"/>
      <c r="I16" s="175"/>
    </row>
    <row r="17" spans="1:10" ht="225" x14ac:dyDescent="0.25">
      <c r="A17" s="125" t="s">
        <v>82</v>
      </c>
      <c r="B17" s="126" t="s">
        <v>89</v>
      </c>
      <c r="C17" s="125" t="s">
        <v>140</v>
      </c>
      <c r="D17" s="125" t="str">
        <f t="shared" si="0"/>
        <v>КУМИ</v>
      </c>
      <c r="E17" s="125">
        <v>300</v>
      </c>
      <c r="F17" s="125">
        <v>500</v>
      </c>
      <c r="G17" s="125">
        <v>500</v>
      </c>
      <c r="H17" s="125">
        <v>500</v>
      </c>
      <c r="I17" s="125">
        <v>500</v>
      </c>
      <c r="J17" s="116">
        <v>1000002208</v>
      </c>
    </row>
    <row r="18" spans="1:10" ht="112.5" x14ac:dyDescent="0.25">
      <c r="A18" s="125" t="s">
        <v>84</v>
      </c>
      <c r="B18" s="126" t="s">
        <v>91</v>
      </c>
      <c r="C18" s="125" t="s">
        <v>140</v>
      </c>
      <c r="D18" s="125" t="str">
        <f t="shared" si="0"/>
        <v>КУМИ</v>
      </c>
      <c r="E18" s="125">
        <v>100</v>
      </c>
      <c r="F18" s="125">
        <v>100</v>
      </c>
      <c r="G18" s="125">
        <v>104</v>
      </c>
      <c r="H18" s="125">
        <v>108</v>
      </c>
      <c r="I18" s="125">
        <v>112</v>
      </c>
      <c r="J18" s="116">
        <v>1000002204</v>
      </c>
    </row>
    <row r="19" spans="1:10" ht="93.75" x14ac:dyDescent="0.25">
      <c r="A19" s="111">
        <v>7</v>
      </c>
      <c r="B19" s="126" t="s">
        <v>121</v>
      </c>
      <c r="C19" s="125" t="s">
        <v>140</v>
      </c>
      <c r="D19" s="125" t="str">
        <f t="shared" si="0"/>
        <v>КУМИ</v>
      </c>
      <c r="E19" s="125">
        <v>38</v>
      </c>
      <c r="F19" s="125">
        <v>33</v>
      </c>
      <c r="G19" s="125">
        <v>34</v>
      </c>
      <c r="H19" s="125">
        <v>36</v>
      </c>
      <c r="I19" s="125">
        <v>37</v>
      </c>
      <c r="J19" s="116">
        <v>1000002216</v>
      </c>
    </row>
    <row r="20" spans="1:10" ht="112.5" x14ac:dyDescent="0.25">
      <c r="A20" s="125" t="s">
        <v>88</v>
      </c>
      <c r="B20" s="126" t="s">
        <v>122</v>
      </c>
      <c r="C20" s="125" t="s">
        <v>140</v>
      </c>
      <c r="D20" s="125" t="str">
        <f t="shared" si="0"/>
        <v>КУМИ</v>
      </c>
      <c r="E20" s="173" t="s">
        <v>117</v>
      </c>
      <c r="F20" s="174"/>
      <c r="G20" s="174"/>
      <c r="H20" s="174"/>
      <c r="I20" s="175"/>
    </row>
    <row r="21" spans="1:10" ht="112.5" x14ac:dyDescent="0.25">
      <c r="A21" s="125" t="s">
        <v>90</v>
      </c>
      <c r="B21" s="126" t="s">
        <v>123</v>
      </c>
      <c r="C21" s="125" t="s">
        <v>140</v>
      </c>
      <c r="D21" s="125" t="str">
        <f t="shared" si="0"/>
        <v>КУМИ</v>
      </c>
      <c r="E21" s="173" t="s">
        <v>117</v>
      </c>
      <c r="F21" s="174"/>
      <c r="G21" s="174"/>
      <c r="H21" s="174"/>
      <c r="I21" s="175"/>
    </row>
    <row r="22" spans="1:10" ht="75" x14ac:dyDescent="0.25">
      <c r="A22" s="125" t="s">
        <v>92</v>
      </c>
      <c r="B22" s="126" t="s">
        <v>94</v>
      </c>
      <c r="C22" s="125" t="s">
        <v>140</v>
      </c>
      <c r="D22" s="125" t="str">
        <f t="shared" si="0"/>
        <v>КУМИ</v>
      </c>
      <c r="E22" s="125">
        <v>3370</v>
      </c>
      <c r="F22" s="125">
        <f>911+4+55+1622+100+1500</f>
        <v>4192</v>
      </c>
      <c r="G22" s="125">
        <f>1181+4+57+1946+100+1034</f>
        <v>4322</v>
      </c>
      <c r="H22" s="125">
        <f>1230+5+59+2028+100+2038</f>
        <v>5460</v>
      </c>
      <c r="I22" s="125">
        <v>3309</v>
      </c>
      <c r="J22" s="116">
        <v>1000002206</v>
      </c>
    </row>
    <row r="23" spans="1:10" ht="112.5" x14ac:dyDescent="0.25">
      <c r="A23" s="125" t="s">
        <v>124</v>
      </c>
      <c r="B23" s="126" t="s">
        <v>95</v>
      </c>
      <c r="C23" s="125" t="s">
        <v>140</v>
      </c>
      <c r="D23" s="125" t="str">
        <f t="shared" si="0"/>
        <v>КУМИ</v>
      </c>
      <c r="E23" s="125">
        <v>1900</v>
      </c>
      <c r="F23" s="125">
        <v>1993</v>
      </c>
      <c r="G23" s="125">
        <v>2073</v>
      </c>
      <c r="H23" s="125">
        <v>2155</v>
      </c>
      <c r="I23" s="125">
        <v>1899</v>
      </c>
      <c r="J23" s="116">
        <v>1000002206</v>
      </c>
    </row>
    <row r="24" spans="1:10" ht="62.25" customHeight="1" x14ac:dyDescent="0.25">
      <c r="A24" s="159" t="s">
        <v>125</v>
      </c>
      <c r="B24" s="168" t="s">
        <v>96</v>
      </c>
      <c r="C24" s="169"/>
      <c r="D24" s="170"/>
      <c r="E24" s="159">
        <f>E26+E27+E28</f>
        <v>101818</v>
      </c>
      <c r="F24" s="159">
        <f t="shared" ref="F24:I24" si="1">F26+F27+F28</f>
        <v>106460</v>
      </c>
      <c r="G24" s="159">
        <f t="shared" si="1"/>
        <v>115940</v>
      </c>
      <c r="H24" s="159">
        <f t="shared" si="1"/>
        <v>138580</v>
      </c>
      <c r="I24" s="159">
        <f t="shared" si="1"/>
        <v>95492</v>
      </c>
    </row>
    <row r="25" spans="1:10" ht="18.75" customHeight="1" x14ac:dyDescent="0.25">
      <c r="A25" s="159"/>
      <c r="B25" s="168" t="s">
        <v>97</v>
      </c>
      <c r="C25" s="169"/>
      <c r="D25" s="170"/>
      <c r="E25" s="159"/>
      <c r="F25" s="159"/>
      <c r="G25" s="159"/>
      <c r="H25" s="159"/>
      <c r="I25" s="159"/>
    </row>
    <row r="26" spans="1:10" ht="57.75" x14ac:dyDescent="0.25">
      <c r="A26" s="125" t="s">
        <v>143</v>
      </c>
      <c r="B26" s="126" t="s">
        <v>98</v>
      </c>
      <c r="C26" s="125" t="s">
        <v>140</v>
      </c>
      <c r="D26" s="125" t="str">
        <f t="shared" si="0"/>
        <v>КУМИ</v>
      </c>
      <c r="E26" s="125">
        <v>32063</v>
      </c>
      <c r="F26" s="119">
        <v>34800</v>
      </c>
      <c r="G26" s="119">
        <v>36200</v>
      </c>
      <c r="H26" s="119">
        <v>45660</v>
      </c>
      <c r="I26" s="119">
        <v>31405</v>
      </c>
      <c r="J26" s="116">
        <v>1000002209</v>
      </c>
    </row>
    <row r="27" spans="1:10" ht="57.75" x14ac:dyDescent="0.25">
      <c r="A27" s="125" t="s">
        <v>144</v>
      </c>
      <c r="B27" s="126" t="s">
        <v>99</v>
      </c>
      <c r="C27" s="125" t="s">
        <v>140</v>
      </c>
      <c r="D27" s="125" t="str">
        <f t="shared" si="0"/>
        <v>КУМИ</v>
      </c>
      <c r="E27" s="125">
        <v>67639</v>
      </c>
      <c r="F27" s="119">
        <v>69700</v>
      </c>
      <c r="G27" s="120">
        <v>77700</v>
      </c>
      <c r="H27" s="119">
        <v>90800</v>
      </c>
      <c r="I27" s="119">
        <v>61817</v>
      </c>
      <c r="J27" s="116">
        <v>1000002210</v>
      </c>
    </row>
    <row r="28" spans="1:10" ht="79.5" customHeight="1" x14ac:dyDescent="0.25">
      <c r="A28" s="125" t="s">
        <v>145</v>
      </c>
      <c r="B28" s="126" t="s">
        <v>100</v>
      </c>
      <c r="C28" s="125" t="s">
        <v>140</v>
      </c>
      <c r="D28" s="125" t="str">
        <f t="shared" si="0"/>
        <v>КУМИ</v>
      </c>
      <c r="E28" s="125">
        <v>2116</v>
      </c>
      <c r="F28" s="119">
        <v>1960</v>
      </c>
      <c r="G28" s="119">
        <v>2040</v>
      </c>
      <c r="H28" s="119">
        <v>2120</v>
      </c>
      <c r="I28" s="119">
        <v>2270</v>
      </c>
      <c r="J28" s="116">
        <v>1000002210</v>
      </c>
    </row>
    <row r="29" spans="1:10" ht="81" customHeight="1" x14ac:dyDescent="0.25">
      <c r="A29" s="125">
        <v>13</v>
      </c>
      <c r="B29" s="126" t="s">
        <v>127</v>
      </c>
      <c r="C29" s="125" t="s">
        <v>140</v>
      </c>
      <c r="D29" s="125" t="str">
        <f t="shared" si="0"/>
        <v>КУМИ</v>
      </c>
      <c r="E29" s="125"/>
      <c r="F29" s="125">
        <v>500</v>
      </c>
      <c r="G29" s="125">
        <v>500</v>
      </c>
      <c r="H29" s="125">
        <v>1000</v>
      </c>
      <c r="I29" s="125">
        <v>1000</v>
      </c>
      <c r="J29" s="116">
        <v>1000002216</v>
      </c>
    </row>
    <row r="30" spans="1:10" ht="99" customHeight="1" x14ac:dyDescent="0.25">
      <c r="A30" s="125">
        <v>14</v>
      </c>
      <c r="B30" s="123" t="s">
        <v>147</v>
      </c>
      <c r="C30" s="125" t="s">
        <v>140</v>
      </c>
      <c r="D30" s="125" t="str">
        <f t="shared" si="0"/>
        <v>КУМИ</v>
      </c>
      <c r="E30" s="159" t="s">
        <v>117</v>
      </c>
      <c r="F30" s="159"/>
      <c r="G30" s="159"/>
      <c r="H30" s="159"/>
      <c r="I30" s="159"/>
    </row>
    <row r="31" spans="1:10" ht="153" customHeight="1" x14ac:dyDescent="0.25">
      <c r="A31" s="125">
        <v>15</v>
      </c>
      <c r="B31" s="123" t="s">
        <v>146</v>
      </c>
      <c r="C31" s="125" t="s">
        <v>140</v>
      </c>
      <c r="D31" s="125" t="str">
        <f t="shared" si="0"/>
        <v>КУМИ</v>
      </c>
      <c r="E31" s="159" t="s">
        <v>117</v>
      </c>
      <c r="F31" s="159"/>
      <c r="G31" s="159"/>
      <c r="H31" s="159"/>
      <c r="I31" s="159"/>
    </row>
    <row r="32" spans="1:10" ht="18.75" x14ac:dyDescent="0.25">
      <c r="A32" s="124"/>
      <c r="B32" s="104" t="s">
        <v>103</v>
      </c>
      <c r="C32" s="125"/>
      <c r="D32" s="125"/>
      <c r="E32" s="121">
        <f>E29+E24+E23+E22+E19+E18+E17++E15+E13</f>
        <v>108429</v>
      </c>
      <c r="F32" s="121">
        <f t="shared" ref="F32:I32" si="2">F29+F24+F23+F22+F19+F18+F17++F15+F13</f>
        <v>114138</v>
      </c>
      <c r="G32" s="121">
        <f t="shared" si="2"/>
        <v>124142</v>
      </c>
      <c r="H32" s="121">
        <f t="shared" si="2"/>
        <v>149169</v>
      </c>
      <c r="I32" s="121">
        <f t="shared" si="2"/>
        <v>103498</v>
      </c>
    </row>
    <row r="33" spans="2:9" ht="18.75" x14ac:dyDescent="0.25">
      <c r="B33" s="129" t="s">
        <v>149</v>
      </c>
    </row>
    <row r="34" spans="2:9" x14ac:dyDescent="0.25">
      <c r="B34" s="115" t="s">
        <v>138</v>
      </c>
      <c r="C34" s="122">
        <f>E32+F32+G32+H32+I32</f>
        <v>599376</v>
      </c>
      <c r="D34" s="122"/>
    </row>
    <row r="35" spans="2:9" ht="30" x14ac:dyDescent="0.25">
      <c r="B35" s="115" t="s">
        <v>137</v>
      </c>
      <c r="C35" s="122">
        <f>E35+F35+G35+H35+I35</f>
        <v>598441</v>
      </c>
      <c r="D35" s="122"/>
      <c r="E35" s="122">
        <f>E32-325</f>
        <v>108104</v>
      </c>
      <c r="F35" s="122">
        <f>F32</f>
        <v>114138</v>
      </c>
      <c r="G35" s="122">
        <f t="shared" ref="G35:I35" si="3">G32</f>
        <v>124142</v>
      </c>
      <c r="H35" s="122">
        <f>H32-610</f>
        <v>148559</v>
      </c>
      <c r="I35" s="122">
        <f t="shared" si="3"/>
        <v>103498</v>
      </c>
    </row>
    <row r="38" spans="2:9" x14ac:dyDescent="0.25">
      <c r="E38" s="122"/>
    </row>
  </sheetData>
  <autoFilter ref="A10:J32"/>
  <mergeCells count="25">
    <mergeCell ref="E30:I30"/>
    <mergeCell ref="E31:I31"/>
    <mergeCell ref="E16:I16"/>
    <mergeCell ref="E20:I20"/>
    <mergeCell ref="E21:I21"/>
    <mergeCell ref="H24:H25"/>
    <mergeCell ref="I24:I25"/>
    <mergeCell ref="A24:A25"/>
    <mergeCell ref="B24:D24"/>
    <mergeCell ref="E24:E25"/>
    <mergeCell ref="F24:F25"/>
    <mergeCell ref="G24:G25"/>
    <mergeCell ref="B25:D25"/>
    <mergeCell ref="E14:I14"/>
    <mergeCell ref="E1:I1"/>
    <mergeCell ref="E2:H2"/>
    <mergeCell ref="E4:G4"/>
    <mergeCell ref="E5:I5"/>
    <mergeCell ref="A8:I8"/>
    <mergeCell ref="A9:I9"/>
    <mergeCell ref="A11:A12"/>
    <mergeCell ref="B11:B12"/>
    <mergeCell ref="C11:C12"/>
    <mergeCell ref="D11:D12"/>
    <mergeCell ref="E11:I11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Роспись_26</vt:lpstr>
      <vt:lpstr>на 27.12.2018</vt:lpstr>
      <vt:lpstr>на 09.01.2019</vt:lpstr>
      <vt:lpstr>17.05.2023</vt:lpstr>
      <vt:lpstr>на 06.10.2023</vt:lpstr>
      <vt:lpstr>Лист1</vt:lpstr>
      <vt:lpstr>на 05.02.2023 (2)</vt:lpstr>
      <vt:lpstr>'на 05.02.2023 (2)'!_GoBack</vt:lpstr>
      <vt:lpstr>'на 06.10.2023'!_GoBack</vt:lpstr>
      <vt:lpstr>'на 09.01.2019'!_GoBack</vt:lpstr>
      <vt:lpstr>Роспись_26!Заголовки_для_печати</vt:lpstr>
      <vt:lpstr>'на 05.02.2023 (2)'!Область_печати</vt:lpstr>
      <vt:lpstr>'на 06.10.2023'!Область_печати</vt:lpstr>
      <vt:lpstr>'на 09.01.2019'!Область_печати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Болесова</cp:lastModifiedBy>
  <cp:lastPrinted>2024-02-15T11:36:22Z</cp:lastPrinted>
  <dcterms:created xsi:type="dcterms:W3CDTF">2018-11-01T07:12:36Z</dcterms:created>
  <dcterms:modified xsi:type="dcterms:W3CDTF">2024-02-22T07:31:36Z</dcterms:modified>
</cp:coreProperties>
</file>